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hidePivotFieldList="1"/>
  <mc:AlternateContent xmlns:mc="http://schemas.openxmlformats.org/markup-compatibility/2006">
    <mc:Choice Requires="x15">
      <x15ac:absPath xmlns:x15ac="http://schemas.microsoft.com/office/spreadsheetml/2010/11/ac" url="C:\Users\Agnieszka\Desktop\portal_student\organizacje studenckie\"/>
    </mc:Choice>
  </mc:AlternateContent>
  <xr:revisionPtr revIDLastSave="0" documentId="8_{15F785DE-7978-459F-BE71-76DDA92539AA}" xr6:coauthVersionLast="45" xr6:coauthVersionMax="45" xr10:uidLastSave="{00000000-0000-0000-0000-000000000000}"/>
  <bookViews>
    <workbookView xWindow="-120" yWindow="-120" windowWidth="19440" windowHeight="10440" tabRatio="500" xr2:uid="{00000000-000D-0000-FFFF-FFFF00000000}"/>
  </bookViews>
  <sheets>
    <sheet name="FRS I + III 2018" sheetId="5" r:id="rId1"/>
    <sheet name="FRS II 2018" sheetId="3" r:id="rId2"/>
    <sheet name="FRS IV" sheetId="6" r:id="rId3"/>
    <sheet name="FRS V" sheetId="7" r:id="rId4"/>
    <sheet name="Arkusz4" sheetId="4" state="hidden" r:id="rId5"/>
    <sheet name="Arkusz1" sheetId="1" state="hidden" r:id="rId6"/>
  </sheets>
  <calcPr calcId="191029"/>
  <pivotCaches>
    <pivotCache cacheId="0" r:id="rId7"/>
    <pivotCache cacheId="1" r:id="rId8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8" i="5" l="1"/>
  <c r="J209" i="1"/>
  <c r="L11" i="1"/>
  <c r="S179" i="1"/>
  <c r="K40" i="1" s="1"/>
  <c r="J40" i="1" s="1"/>
  <c r="L13" i="1"/>
  <c r="L12" i="1"/>
  <c r="L10" i="1"/>
  <c r="L14" i="1"/>
  <c r="L15" i="1"/>
  <c r="L18" i="1"/>
  <c r="L20" i="1"/>
  <c r="L57" i="1"/>
  <c r="K57" i="1" s="1"/>
  <c r="J57" i="1" s="1"/>
  <c r="K62" i="1"/>
  <c r="K68" i="1"/>
  <c r="J68" i="1" s="1"/>
  <c r="K75" i="1"/>
  <c r="J75" i="1" s="1"/>
  <c r="K81" i="1"/>
  <c r="J81" i="1" s="1"/>
  <c r="L84" i="1"/>
  <c r="K85" i="1"/>
  <c r="J85" i="1" s="1"/>
  <c r="K103" i="1"/>
  <c r="J103" i="1" s="1"/>
  <c r="K117" i="1"/>
  <c r="J117" i="1" s="1"/>
  <c r="K129" i="1"/>
  <c r="J129" i="1" s="1"/>
  <c r="K132" i="1"/>
  <c r="J132" i="1" s="1"/>
  <c r="K136" i="1"/>
  <c r="J136" i="1" s="1"/>
  <c r="L142" i="1"/>
  <c r="L144" i="1"/>
  <c r="L145" i="1"/>
  <c r="K145" i="1" s="1"/>
  <c r="J145" i="1" s="1"/>
  <c r="K148" i="1"/>
  <c r="J148" i="1" s="1"/>
  <c r="K152" i="1"/>
  <c r="J152" i="1" s="1"/>
  <c r="K156" i="1"/>
  <c r="J156" i="1" s="1"/>
  <c r="K159" i="1"/>
  <c r="J159" i="1" s="1"/>
  <c r="K170" i="1"/>
  <c r="J170" i="1" s="1"/>
  <c r="K173" i="1"/>
  <c r="J173" i="1" s="1"/>
  <c r="K177" i="1"/>
  <c r="J177" i="1" s="1"/>
  <c r="K22" i="1" l="1"/>
  <c r="J22" i="1" s="1"/>
  <c r="K176" i="1"/>
  <c r="J176" i="1" s="1"/>
  <c r="K165" i="1"/>
  <c r="J165" i="1" s="1"/>
  <c r="K162" i="1"/>
  <c r="J162" i="1" s="1"/>
  <c r="K151" i="1"/>
  <c r="J151" i="1" s="1"/>
  <c r="K144" i="1"/>
  <c r="J144" i="1" s="1"/>
  <c r="K139" i="1"/>
  <c r="J139" i="1" s="1"/>
  <c r="K135" i="1"/>
  <c r="J135" i="1" s="1"/>
  <c r="K128" i="1"/>
  <c r="J128" i="1" s="1"/>
  <c r="K109" i="1"/>
  <c r="J109" i="1" s="1"/>
  <c r="K80" i="1"/>
  <c r="J80" i="1" s="1"/>
  <c r="K74" i="1"/>
  <c r="K61" i="1"/>
  <c r="J61" i="1" s="1"/>
  <c r="K51" i="1"/>
  <c r="J51" i="1" s="1"/>
  <c r="K30" i="1"/>
  <c r="J30" i="1" s="1"/>
  <c r="K175" i="1"/>
  <c r="J175" i="1" s="1"/>
  <c r="K172" i="1"/>
  <c r="J172" i="1" s="1"/>
  <c r="K168" i="1"/>
  <c r="J168" i="1" s="1"/>
  <c r="K161" i="1"/>
  <c r="J161" i="1" s="1"/>
  <c r="K157" i="1"/>
  <c r="J157" i="1" s="1"/>
  <c r="K154" i="1"/>
  <c r="J154" i="1" s="1"/>
  <c r="K150" i="1"/>
  <c r="K146" i="1"/>
  <c r="J146" i="1" s="1"/>
  <c r="K134" i="1"/>
  <c r="J134" i="1" s="1"/>
  <c r="K131" i="1"/>
  <c r="J131" i="1" s="1"/>
  <c r="K127" i="1"/>
  <c r="J127" i="1" s="1"/>
  <c r="K123" i="1"/>
  <c r="J123" i="1" s="1"/>
  <c r="K105" i="1"/>
  <c r="J105" i="1" s="1"/>
  <c r="K101" i="1"/>
  <c r="J101" i="1" s="1"/>
  <c r="K91" i="1"/>
  <c r="K71" i="1"/>
  <c r="J71" i="1" s="1"/>
  <c r="K59" i="1"/>
  <c r="J59" i="1" s="1"/>
  <c r="K49" i="1"/>
  <c r="J49" i="1" s="1"/>
  <c r="K41" i="1"/>
  <c r="J41" i="1" s="1"/>
  <c r="K121" i="1"/>
  <c r="J121" i="1" s="1"/>
  <c r="K96" i="1"/>
  <c r="J96" i="1" s="1"/>
  <c r="K94" i="1"/>
  <c r="J94" i="1" s="1"/>
  <c r="K37" i="1"/>
  <c r="J37" i="1" s="1"/>
  <c r="K2" i="1"/>
  <c r="J2" i="1" s="1"/>
  <c r="K4" i="1"/>
  <c r="J4" i="1" s="1"/>
  <c r="K7" i="1"/>
  <c r="J7" i="1" s="1"/>
  <c r="K21" i="1"/>
  <c r="J21" i="1" s="1"/>
  <c r="K23" i="1"/>
  <c r="J23" i="1" s="1"/>
  <c r="K25" i="1"/>
  <c r="J25" i="1" s="1"/>
  <c r="K27" i="1"/>
  <c r="J27" i="1" s="1"/>
  <c r="K29" i="1"/>
  <c r="J29" i="1" s="1"/>
  <c r="K31" i="1"/>
  <c r="J31" i="1" s="1"/>
  <c r="K33" i="1"/>
  <c r="J33" i="1" s="1"/>
  <c r="K36" i="1"/>
  <c r="J36" i="1" s="1"/>
  <c r="K39" i="1"/>
  <c r="J39" i="1" s="1"/>
  <c r="K42" i="1"/>
  <c r="J42" i="1" s="1"/>
  <c r="K44" i="1"/>
  <c r="J44" i="1" s="1"/>
  <c r="K46" i="1"/>
  <c r="J46" i="1" s="1"/>
  <c r="K48" i="1"/>
  <c r="J48" i="1" s="1"/>
  <c r="K50" i="1"/>
  <c r="J50" i="1" s="1"/>
  <c r="K52" i="1"/>
  <c r="J52" i="1" s="1"/>
  <c r="K54" i="1"/>
  <c r="J54" i="1" s="1"/>
  <c r="K56" i="1"/>
  <c r="J56" i="1" s="1"/>
  <c r="K73" i="1"/>
  <c r="K76" i="1"/>
  <c r="J76" i="1" s="1"/>
  <c r="K78" i="1"/>
  <c r="K86" i="1"/>
  <c r="J86" i="1" s="1"/>
  <c r="K88" i="1"/>
  <c r="J88" i="1" s="1"/>
  <c r="K90" i="1"/>
  <c r="K93" i="1"/>
  <c r="J93" i="1" s="1"/>
  <c r="K98" i="1"/>
  <c r="J98" i="1" s="1"/>
  <c r="K100" i="1"/>
  <c r="J100" i="1" s="1"/>
  <c r="K102" i="1"/>
  <c r="J102" i="1" s="1"/>
  <c r="K104" i="1"/>
  <c r="J104" i="1" s="1"/>
  <c r="K106" i="1"/>
  <c r="J106" i="1" s="1"/>
  <c r="K108" i="1"/>
  <c r="J108" i="1" s="1"/>
  <c r="K110" i="1"/>
  <c r="J110" i="1" s="1"/>
  <c r="K112" i="1"/>
  <c r="J112" i="1" s="1"/>
  <c r="K114" i="1"/>
  <c r="J114" i="1" s="1"/>
  <c r="K116" i="1"/>
  <c r="J116" i="1" s="1"/>
  <c r="K118" i="1"/>
  <c r="K124" i="1"/>
  <c r="K147" i="1"/>
  <c r="J147" i="1" s="1"/>
  <c r="K149" i="1"/>
  <c r="J149" i="1" s="1"/>
  <c r="K13" i="1"/>
  <c r="J13" i="1" s="1"/>
  <c r="K17" i="1"/>
  <c r="J17" i="1" s="1"/>
  <c r="K95" i="1"/>
  <c r="J95" i="1" s="1"/>
  <c r="K5" i="1"/>
  <c r="K9" i="1"/>
  <c r="J9" i="1" s="1"/>
  <c r="K18" i="1"/>
  <c r="J18" i="1" s="1"/>
  <c r="K28" i="1"/>
  <c r="J28" i="1" s="1"/>
  <c r="K38" i="1"/>
  <c r="J38" i="1" s="1"/>
  <c r="K47" i="1"/>
  <c r="J47" i="1" s="1"/>
  <c r="K55" i="1"/>
  <c r="J55" i="1" s="1"/>
  <c r="K60" i="1"/>
  <c r="J60" i="1" s="1"/>
  <c r="K63" i="1"/>
  <c r="K66" i="1"/>
  <c r="J66" i="1" s="1"/>
  <c r="K69" i="1"/>
  <c r="J69" i="1" s="1"/>
  <c r="K79" i="1"/>
  <c r="J79" i="1" s="1"/>
  <c r="K120" i="1"/>
  <c r="J120" i="1" s="1"/>
  <c r="K3" i="1"/>
  <c r="J3" i="1" s="1"/>
  <c r="K6" i="1"/>
  <c r="K14" i="1"/>
  <c r="J14" i="1" s="1"/>
  <c r="K16" i="1"/>
  <c r="J16" i="1" s="1"/>
  <c r="K26" i="1"/>
  <c r="J26" i="1" s="1"/>
  <c r="K35" i="1"/>
  <c r="J35" i="1" s="1"/>
  <c r="K45" i="1"/>
  <c r="J45" i="1" s="1"/>
  <c r="K53" i="1"/>
  <c r="J53" i="1" s="1"/>
  <c r="K58" i="1"/>
  <c r="J58" i="1" s="1"/>
  <c r="K64" i="1"/>
  <c r="J64" i="1" s="1"/>
  <c r="K67" i="1"/>
  <c r="J67" i="1" s="1"/>
  <c r="K72" i="1"/>
  <c r="K82" i="1"/>
  <c r="J82" i="1" s="1"/>
  <c r="K87" i="1"/>
  <c r="J87" i="1" s="1"/>
  <c r="K99" i="1"/>
  <c r="J99" i="1" s="1"/>
  <c r="K107" i="1"/>
  <c r="J107" i="1" s="1"/>
  <c r="K115" i="1"/>
  <c r="J115" i="1" s="1"/>
  <c r="K125" i="1"/>
  <c r="J125" i="1" s="1"/>
  <c r="K130" i="1"/>
  <c r="J130" i="1" s="1"/>
  <c r="K133" i="1"/>
  <c r="J133" i="1" s="1"/>
  <c r="K138" i="1"/>
  <c r="J138" i="1" s="1"/>
  <c r="K141" i="1"/>
  <c r="J141" i="1" s="1"/>
  <c r="K143" i="1"/>
  <c r="J143" i="1" s="1"/>
  <c r="K155" i="1"/>
  <c r="J155" i="1" s="1"/>
  <c r="K158" i="1"/>
  <c r="J158" i="1" s="1"/>
  <c r="K163" i="1"/>
  <c r="J163" i="1" s="1"/>
  <c r="K166" i="1"/>
  <c r="J166" i="1" s="1"/>
  <c r="K171" i="1"/>
  <c r="J171" i="1" s="1"/>
  <c r="K174" i="1"/>
  <c r="J174" i="1" s="1"/>
  <c r="K122" i="1"/>
  <c r="J122" i="1" s="1"/>
  <c r="K34" i="1"/>
  <c r="J34" i="1" s="1"/>
  <c r="K10" i="1"/>
  <c r="J10" i="1" s="1"/>
  <c r="K19" i="1"/>
  <c r="J19" i="1" s="1"/>
  <c r="K24" i="1"/>
  <c r="J24" i="1" s="1"/>
  <c r="K32" i="1"/>
  <c r="J32" i="1" s="1"/>
  <c r="K43" i="1"/>
  <c r="J43" i="1" s="1"/>
  <c r="K169" i="1"/>
  <c r="J169" i="1" s="1"/>
  <c r="K142" i="1"/>
  <c r="J142" i="1" s="1"/>
  <c r="K113" i="1"/>
  <c r="J113" i="1" s="1"/>
  <c r="K92" i="1"/>
  <c r="J92" i="1" s="1"/>
  <c r="K84" i="1"/>
  <c r="J84" i="1" s="1"/>
  <c r="K20" i="1"/>
  <c r="J20" i="1" s="1"/>
  <c r="K167" i="1"/>
  <c r="J167" i="1" s="1"/>
  <c r="K164" i="1"/>
  <c r="J164" i="1" s="1"/>
  <c r="K160" i="1"/>
  <c r="J160" i="1" s="1"/>
  <c r="K153" i="1"/>
  <c r="J153" i="1" s="1"/>
  <c r="K140" i="1"/>
  <c r="J140" i="1" s="1"/>
  <c r="K137" i="1"/>
  <c r="J137" i="1" s="1"/>
  <c r="K126" i="1"/>
  <c r="J126" i="1" s="1"/>
  <c r="K119" i="1"/>
  <c r="K111" i="1"/>
  <c r="J111" i="1" s="1"/>
  <c r="K97" i="1"/>
  <c r="J97" i="1" s="1"/>
  <c r="K89" i="1"/>
  <c r="J89" i="1" s="1"/>
  <c r="K83" i="1"/>
  <c r="J83" i="1" s="1"/>
  <c r="K77" i="1"/>
  <c r="J77" i="1" s="1"/>
  <c r="K70" i="1"/>
  <c r="J70" i="1" s="1"/>
  <c r="K65" i="1"/>
  <c r="J65" i="1" s="1"/>
  <c r="K15" i="1"/>
  <c r="J15" i="1" s="1"/>
  <c r="K8" i="1"/>
  <c r="K11" i="1"/>
  <c r="J11" i="1" s="1"/>
  <c r="K12" i="1"/>
  <c r="J12" i="1" s="1"/>
</calcChain>
</file>

<file path=xl/sharedStrings.xml><?xml version="1.0" encoding="utf-8"?>
<sst xmlns="http://schemas.openxmlformats.org/spreadsheetml/2006/main" count="752" uniqueCount="272">
  <si>
    <t>Id.</t>
  </si>
  <si>
    <t>Nazwa</t>
  </si>
  <si>
    <t>Organizacja</t>
  </si>
  <si>
    <t>Ocena delegatów</t>
  </si>
  <si>
    <t>Ocena zarzadu</t>
  </si>
  <si>
    <t>Ocena koncowa</t>
  </si>
  <si>
    <t>Kwota żądana</t>
  </si>
  <si>
    <t>Kwota delegatów</t>
  </si>
  <si>
    <t>Kwota zarządu</t>
  </si>
  <si>
    <t>Kwota po odwołaniu</t>
  </si>
  <si>
    <t>Kwota końcowa</t>
  </si>
  <si>
    <t>Uwagi</t>
  </si>
  <si>
    <t>Gala Partnerów</t>
  </si>
  <si>
    <t>AIESEC</t>
  </si>
  <si>
    <t>Komercyjny</t>
  </si>
  <si>
    <t>Dni Kariery</t>
  </si>
  <si>
    <t>International Day</t>
  </si>
  <si>
    <t>Fundamenty Sukcesu</t>
  </si>
  <si>
    <t>ASK Soli Deo</t>
  </si>
  <si>
    <t>Rekolekcje Adwentowe</t>
  </si>
  <si>
    <t>Sympatia Miłość Małżeństwo</t>
  </si>
  <si>
    <t>CEMS Chance</t>
  </si>
  <si>
    <t>CEMS Club Warszawa</t>
  </si>
  <si>
    <t>Błąd kosztorysu</t>
  </si>
  <si>
    <t>Healthcare Business Forum</t>
  </si>
  <si>
    <t>Komercyjny (Targi)</t>
  </si>
  <si>
    <t>Paderewski Academy</t>
  </si>
  <si>
    <t>Energy, Industry &amp; Oil Summit</t>
  </si>
  <si>
    <t>CEMS V4 Conference - The Central European CEMS Conference</t>
  </si>
  <si>
    <t>Emerging Markets Business Conference</t>
  </si>
  <si>
    <t>Healthcare Business Seminars</t>
  </si>
  <si>
    <t>Emerging Markets Business Summit</t>
  </si>
  <si>
    <t>Graduate Programme Day</t>
  </si>
  <si>
    <t>The WARroom</t>
  </si>
  <si>
    <t>Summer University 2018</t>
  </si>
  <si>
    <t>Europejskie Forum Studentów AEGEE</t>
  </si>
  <si>
    <t>Loval Training Course</t>
  </si>
  <si>
    <t>Projekt wewnętrzny</t>
  </si>
  <si>
    <t>"CITIZENSHIP AT ITS GRASSROOTS - EUROPEAN AND POLISH PERSPECTIVES"</t>
  </si>
  <si>
    <t>British-Polish Investment Alliance</t>
  </si>
  <si>
    <t>Klub Inwestora</t>
  </si>
  <si>
    <t>Wymiana i zakup sprzętu turystycznego</t>
  </si>
  <si>
    <t>KTE TRAMP</t>
  </si>
  <si>
    <t>Trampowe pączkobranie</t>
  </si>
  <si>
    <t>Tramp na Żaglach</t>
  </si>
  <si>
    <t>Pokazy slajdów turystycznych</t>
  </si>
  <si>
    <t>Rajd Mikołajkowy 2018</t>
  </si>
  <si>
    <t>XIV Rajd Ekonomisty</t>
  </si>
  <si>
    <t>Rajd Integracyjny Mrówki 2018</t>
  </si>
  <si>
    <t>Rajd Posesyjny Luty 2018</t>
  </si>
  <si>
    <t>Rajd z okazji Dnia Kobiet</t>
  </si>
  <si>
    <t>Posesyjne Bieszczady</t>
  </si>
  <si>
    <t>Konferencja Mediów Studenckich "Media Student"</t>
  </si>
  <si>
    <t>Magpress</t>
  </si>
  <si>
    <t>Kulturalna Mapa Warszawy</t>
  </si>
  <si>
    <t>Magiel Go Global</t>
  </si>
  <si>
    <t>Konferencja Muzyka a Biznes</t>
  </si>
  <si>
    <t>Akademia Private Equity</t>
  </si>
  <si>
    <t>brak ocen</t>
  </si>
  <si>
    <t>Pokieruj Swoją Karierą</t>
  </si>
  <si>
    <t>Niezależny Miesięcznik Studencki MAGIEL</t>
  </si>
  <si>
    <t>Inspiracja Roku</t>
  </si>
  <si>
    <t>Świąteczny Koncert SGH</t>
  </si>
  <si>
    <t>Bardzo Kulturalna Komisja</t>
  </si>
  <si>
    <t>NZS</t>
  </si>
  <si>
    <t>Ogólnopolski Konkurs Fotografii Studenckiej</t>
  </si>
  <si>
    <t>Road to Excellence</t>
  </si>
  <si>
    <t>Debaty Gospodarcze</t>
  </si>
  <si>
    <t>Odkrycie Rynku</t>
  </si>
  <si>
    <t>Pstrykaliada</t>
  </si>
  <si>
    <t>Dyskusyjny Klub Filmowy "Overground"</t>
  </si>
  <si>
    <t>Bands’ Battle</t>
  </si>
  <si>
    <t>Wampiriada</t>
  </si>
  <si>
    <t>Świat na Ekranie</t>
  </si>
  <si>
    <t>Tydzień Uśmiechu</t>
  </si>
  <si>
    <t>Exchange 4 Experience</t>
  </si>
  <si>
    <t>Zbiórka na rzecz Wielkiej Orkiestry Świątecznej Pomocy</t>
  </si>
  <si>
    <t>Investor's Meetings</t>
  </si>
  <si>
    <t>Animal Day</t>
  </si>
  <si>
    <t>Gastromania</t>
  </si>
  <si>
    <t>Drogowskazy Kariery</t>
  </si>
  <si>
    <t>Obserwator</t>
  </si>
  <si>
    <t>SGH TV</t>
  </si>
  <si>
    <t>W rytmie miasta</t>
  </si>
  <si>
    <t>Bloopersy</t>
  </si>
  <si>
    <t>Effectime</t>
  </si>
  <si>
    <t>Skills Club</t>
  </si>
  <si>
    <t>VIII Konferencja Coachingu</t>
  </si>
  <si>
    <t>SKN Akceleracji</t>
  </si>
  <si>
    <t>Genialny mówca</t>
  </si>
  <si>
    <t>Mentoring Series</t>
  </si>
  <si>
    <t>IV Konferencja "Forum Gmin na 5!"</t>
  </si>
  <si>
    <t>Badanie "Gmina na 5!"</t>
  </si>
  <si>
    <t>Prelekcje ASE</t>
  </si>
  <si>
    <t>SKN Austriackiej Szkoły Ekonomii</t>
  </si>
  <si>
    <t>Biblioteka ASE</t>
  </si>
  <si>
    <t>Turniej Debat Oksfordzkich</t>
  </si>
  <si>
    <t>SKN Badań nad Konkurencyjnością</t>
  </si>
  <si>
    <t>Debaty Międzyuczelniane- lato</t>
  </si>
  <si>
    <t>Debaty Międzyuczelniane- zima</t>
  </si>
  <si>
    <t>Investment Banking Week</t>
  </si>
  <si>
    <t>SKN Bankowości</t>
  </si>
  <si>
    <t>Banking Summit</t>
  </si>
  <si>
    <t>Banking Day</t>
  </si>
  <si>
    <t>Let's StartUp Expo</t>
  </si>
  <si>
    <t>SKN Biznesu</t>
  </si>
  <si>
    <t>LSU Dragons' Den</t>
  </si>
  <si>
    <t>StartUp2Night</t>
  </si>
  <si>
    <t>High School Business Challenge</t>
  </si>
  <si>
    <t>Ask Me Anything</t>
  </si>
  <si>
    <t>Business Week</t>
  </si>
  <si>
    <t>Inwestycje Alternatywne</t>
  </si>
  <si>
    <t>MedBiz Days</t>
  </si>
  <si>
    <t>Goście ASE</t>
  </si>
  <si>
    <t>Modelowanie dla biznesu V</t>
  </si>
  <si>
    <t>SKN Business Analytics</t>
  </si>
  <si>
    <t>Wyjazd do PwC Data Center w Pradze</t>
  </si>
  <si>
    <t>Masters of Taxes</t>
  </si>
  <si>
    <t>SKN Doradztwa Podatkowego</t>
  </si>
  <si>
    <t>Szkoła Ekonomicznej Analizy Prawa</t>
  </si>
  <si>
    <t>SKN Ekonomicznej Analizy Prawa</t>
  </si>
  <si>
    <t>Ekonomiczny Turniej Analizy Prawa (ETAP 2018)</t>
  </si>
  <si>
    <t>Spotkania z ekonomiczną analizą prawa</t>
  </si>
  <si>
    <t>Wykład zimowy</t>
  </si>
  <si>
    <t>SKN Ekonomii</t>
  </si>
  <si>
    <t>Seminarium letnie</t>
  </si>
  <si>
    <t>publikacja naukowa SKN Ekonomii</t>
  </si>
  <si>
    <t>Energetyka dla każdego</t>
  </si>
  <si>
    <t>SKN Energetyki</t>
  </si>
  <si>
    <t>Zimowa Szkoła Energii</t>
  </si>
  <si>
    <t>Future Energy Summit</t>
  </si>
  <si>
    <t>Energy Week</t>
  </si>
  <si>
    <t>Energy Express</t>
  </si>
  <si>
    <t>Wielka powtórka z Mikro- i Makroekonomii</t>
  </si>
  <si>
    <t>Monitoring Makroekonomiczny</t>
  </si>
  <si>
    <t>SKN Finansów i Makroekonomii</t>
  </si>
  <si>
    <t>Przegląd Ekonomiczno-Społeczny</t>
  </si>
  <si>
    <t>Gabinet Cieni Rady Polityki Pieniężnej</t>
  </si>
  <si>
    <t>Wyjazdowe Seminarium Naukowe</t>
  </si>
  <si>
    <t>Debaty Oksfordzkie</t>
  </si>
  <si>
    <t>Akademicki Konsensus Ekonomiczny</t>
  </si>
  <si>
    <t>VI Kongres Makroekonomiczny</t>
  </si>
  <si>
    <t>Prognozy Gospodarki Polskiej</t>
  </si>
  <si>
    <t>Reforma dla Polski</t>
  </si>
  <si>
    <t>Warsztaty@SKNI - semestr zimowy</t>
  </si>
  <si>
    <t>SKN Informatyki</t>
  </si>
  <si>
    <t>Focus on Forex</t>
  </si>
  <si>
    <t>Warsztaty@SKNI – semestr letni</t>
  </si>
  <si>
    <t>Excel Week</t>
  </si>
  <si>
    <t>SQL na auli</t>
  </si>
  <si>
    <t>Acodemia</t>
  </si>
  <si>
    <t>Girls do IT</t>
  </si>
  <si>
    <t>Trading Lab</t>
  </si>
  <si>
    <t>SKN Inżynierii Finansowej</t>
  </si>
  <si>
    <t>Brand Power</t>
  </si>
  <si>
    <t>SKN Marketingu</t>
  </si>
  <si>
    <t>Marketing w Modzie &amp; Beauty</t>
  </si>
  <si>
    <t>Akademia Marketingu</t>
  </si>
  <si>
    <t>Ambient Days</t>
  </si>
  <si>
    <t>Sukces w Motoryzacji</t>
  </si>
  <si>
    <t>SKN Motoryzacji</t>
  </si>
  <si>
    <t>Proton Dynamic- marketing</t>
  </si>
  <si>
    <t>Motoshow SGH</t>
  </si>
  <si>
    <t>Strona internetowa ASE</t>
  </si>
  <si>
    <t>Rozwój kanału YouTube (SKN Motoryzacji)</t>
  </si>
  <si>
    <t>Strona WWW SKN MOTORYZACJI</t>
  </si>
  <si>
    <t>OgóOlnopolski Zjazd Organizacji Studenckich</t>
  </si>
  <si>
    <t>SKN Negocjator</t>
  </si>
  <si>
    <t>the Warsaw Negotiation Round</t>
  </si>
  <si>
    <t>Celuj w Przyszłość</t>
  </si>
  <si>
    <t>Konferencja Negocjator</t>
  </si>
  <si>
    <t>Studencki Turniej Negocjacyjny Finał</t>
  </si>
  <si>
    <t>Studencki Turniej Negocjacyjny- Eliminacje</t>
  </si>
  <si>
    <t>Szkolenia negocjacyjne</t>
  </si>
  <si>
    <t>Publikacja książkowa analiz negocjacyjnych i scenariuszy</t>
  </si>
  <si>
    <t>Negocjacyjna Gra Symulacyjna Game of Minds</t>
  </si>
  <si>
    <t>Spotkania Czwartkowe</t>
  </si>
  <si>
    <t>The Deal</t>
  </si>
  <si>
    <t>Management Accounting Days</t>
  </si>
  <si>
    <t>SKN Rachunkowości</t>
  </si>
  <si>
    <t>Project Accounting</t>
  </si>
  <si>
    <t>Międzyuczelniane Forum Audytu i Konsultingu</t>
  </si>
  <si>
    <t>Human Rights Week 2018</t>
  </si>
  <si>
    <t>SKN Spraw Zagranicznych</t>
  </si>
  <si>
    <t>Polsko-Niemieckie Forum Gospodarcze 2018</t>
  </si>
  <si>
    <t>Akcja Dyplomacja 2018</t>
  </si>
  <si>
    <t>Światowe Poniedziałki 2018</t>
  </si>
  <si>
    <t>Jesienna Szkoła Młodych Dyplomatów 2018</t>
  </si>
  <si>
    <t>POLMUN Academic Polish Model United Nations Warsaw 2018</t>
  </si>
  <si>
    <t>Statystyka w Praktyce</t>
  </si>
  <si>
    <t>SKN Statystyki</t>
  </si>
  <si>
    <t>Wielka SGH-owa powtórka ze statystyki</t>
  </si>
  <si>
    <t>Big Data – bigger opportunities. Conference</t>
  </si>
  <si>
    <t>Niezbędnik Wyboru Wykładowców SGH</t>
  </si>
  <si>
    <t>p-R-ojekt</t>
  </si>
  <si>
    <t>Konferencja Kierunek:Wschód!</t>
  </si>
  <si>
    <t>SKN Stosunków ze Wschodem</t>
  </si>
  <si>
    <t>Dni Wschodnie</t>
  </si>
  <si>
    <t>Spotkania merytoryczne i warsztaty</t>
  </si>
  <si>
    <t>5 days 5 ways</t>
  </si>
  <si>
    <t>SKN Zarządzania Modą</t>
  </si>
  <si>
    <t>Business Talks Fashion</t>
  </si>
  <si>
    <t>Project Management Challange</t>
  </si>
  <si>
    <t>SKN Zarządzania Projektami</t>
  </si>
  <si>
    <t>PMDays</t>
  </si>
  <si>
    <t>Sport Management Academy</t>
  </si>
  <si>
    <t>SKN Zarządzania w Sporcie</t>
  </si>
  <si>
    <t>E-sport Conference</t>
  </si>
  <si>
    <t>Poznaj Mistrza</t>
  </si>
  <si>
    <t>WARSZAWSKIE MISTRZOSTWA „ZOSTAŃ SĘDZIĄ”</t>
  </si>
  <si>
    <t>Igrzyska Kół Naukowych</t>
  </si>
  <si>
    <t>Dni Biznesu w Sporcie</t>
  </si>
  <si>
    <t>Studenckie Mistrzostwa Warszawy w Bilard</t>
  </si>
  <si>
    <t>Publikacja naukowa ASE</t>
  </si>
  <si>
    <t>Greencycling</t>
  </si>
  <si>
    <t>SKN Zrównoważonego Rozwoju – OIKOS</t>
  </si>
  <si>
    <t>Autostop Challenge</t>
  </si>
  <si>
    <t>ZSP</t>
  </si>
  <si>
    <t>CSR@SGH</t>
  </si>
  <si>
    <t>Ekostudent</t>
  </si>
  <si>
    <t>Tydzień Kobiet Sukcesu</t>
  </si>
  <si>
    <t>Dni Podróżnika</t>
  </si>
  <si>
    <t>Kurs Brydża</t>
  </si>
  <si>
    <t>Cook &amp; Share</t>
  </si>
  <si>
    <t>Men's Week</t>
  </si>
  <si>
    <t>Undersound</t>
  </si>
  <si>
    <t>International Week Warsaw</t>
  </si>
  <si>
    <t>Wystartuj</t>
  </si>
  <si>
    <t>Kwota po modyfikacji</t>
  </si>
  <si>
    <t>Etykiety wierszy</t>
  </si>
  <si>
    <t>(puste)</t>
  </si>
  <si>
    <t>Suma końcowa</t>
  </si>
  <si>
    <t>Kwota FRS II 2018</t>
  </si>
  <si>
    <t>Suma z Kwota FRS II 2018</t>
  </si>
  <si>
    <t>Średnia z Ocena koncowa</t>
  </si>
  <si>
    <t>Fundusz administracyjno-promocyjny</t>
  </si>
  <si>
    <t>Klub Kalos Kagathos</t>
  </si>
  <si>
    <t>SKN Startups and Innovations</t>
  </si>
  <si>
    <t>SKN Cognitis</t>
  </si>
  <si>
    <t>SKN Geografii Ekonomicznej i Badań Regionalnych</t>
  </si>
  <si>
    <t>SKN Inwestycji i Nieruchomości</t>
  </si>
  <si>
    <t>RKiO</t>
  </si>
  <si>
    <t>Rezerwa</t>
  </si>
  <si>
    <t>Młodzi dla Polski SGH</t>
  </si>
  <si>
    <t>Klub Debat SGH</t>
  </si>
  <si>
    <t>Cooperation Franco - Polonais</t>
  </si>
  <si>
    <t>hhhh</t>
  </si>
  <si>
    <t>Kolumna1</t>
  </si>
  <si>
    <t>FRS I:</t>
  </si>
  <si>
    <t>ORG01: Samorząd Studentów</t>
  </si>
  <si>
    <t>Kwota</t>
  </si>
  <si>
    <t>Bal SGH</t>
  </si>
  <si>
    <t>Bieg SGH</t>
  </si>
  <si>
    <t>Chinese-European Partnership for Development</t>
  </si>
  <si>
    <t>Cykliczne Imprezy Kulturalne</t>
  </si>
  <si>
    <t>Emerging Markets Business Summit 2018</t>
  </si>
  <si>
    <t>Juwenalia Warszawskie 2018</t>
  </si>
  <si>
    <t>Konferencja Polskich Uczelni Ekonomicznych</t>
  </si>
  <si>
    <t>Konferencje</t>
  </si>
  <si>
    <t>10 000,00 zł</t>
  </si>
  <si>
    <t>Mosty Ekonomiczne 2018</t>
  </si>
  <si>
    <t>Obóz Zerowy Wetlina 2018</t>
  </si>
  <si>
    <t>Otrzęsiny 2018</t>
  </si>
  <si>
    <t>RW</t>
  </si>
  <si>
    <t>Rezerwa I Filar</t>
  </si>
  <si>
    <t>Suma:</t>
  </si>
  <si>
    <t>FRS II:</t>
  </si>
  <si>
    <t>FRS III:</t>
  </si>
  <si>
    <t>Dni Adaptacyjne</t>
  </si>
  <si>
    <t>Rozdział FRS II 2018 (zł)</t>
  </si>
  <si>
    <t>KU AZS SGH</t>
  </si>
  <si>
    <t>Zespoły artystyczne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</si>
</sst>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164" formatCode="#,##0.00\ &quot;zł&quot;_);[Red]\(#,##0.00\ &quot;zł&quot;\)"/>
    <numFmt numFmtId="165" formatCode="#,##0.00\ &quot;zł&quot;"/>
    <numFmt numFmtId="166" formatCode="#,##0.00\ _z_ł"/>
  </numFmts>
  <fonts count="9" x14ac:knownFonts="1">
    <font>
      <sz val="12"/>
      <color rgb="FF000000"/>
      <name val="Calibri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sz val="12"/>
      <name val="Calibri"/>
      <family val="2"/>
      <charset val="238"/>
    </font>
    <font>
      <sz val="12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name val="Calibri"/>
    </font>
  </fonts>
  <fills count="7">
    <fill>
      <patternFill patternType="none"/>
    </fill>
    <fill>
      <patternFill patternType="gray125"/>
    </fill>
    <fill>
      <patternFill patternType="solid">
        <fgColor rgb="FFC6E0B4"/>
        <bgColor rgb="FFC6E0B4"/>
      </patternFill>
    </fill>
    <fill>
      <patternFill patternType="solid">
        <fgColor rgb="FFE2EFDA"/>
        <bgColor rgb="FFE2EFDA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</fills>
  <borders count="19">
    <border>
      <left/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ck">
        <color rgb="FF000000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87">
    <xf numFmtId="0" fontId="0" fillId="0" borderId="0" xfId="0" applyFont="1" applyAlignment="1"/>
    <xf numFmtId="0" fontId="0" fillId="0" borderId="0" xfId="0" applyFont="1"/>
    <xf numFmtId="165" fontId="0" fillId="0" borderId="0" xfId="0" applyNumberFormat="1" applyFont="1"/>
    <xf numFmtId="2" fontId="0" fillId="0" borderId="0" xfId="0" applyNumberFormat="1" applyFont="1"/>
    <xf numFmtId="0" fontId="0" fillId="0" borderId="0" xfId="0" applyFont="1" applyAlignment="1">
      <alignment wrapText="1"/>
    </xf>
    <xf numFmtId="0" fontId="1" fillId="2" borderId="1" xfId="0" applyFont="1" applyFill="1" applyBorder="1"/>
    <xf numFmtId="0" fontId="2" fillId="2" borderId="2" xfId="0" applyFont="1" applyFill="1" applyBorder="1" applyAlignment="1">
      <alignment wrapText="1"/>
    </xf>
    <xf numFmtId="0" fontId="1" fillId="2" borderId="2" xfId="0" applyFont="1" applyFill="1" applyBorder="1"/>
    <xf numFmtId="2" fontId="2" fillId="2" borderId="2" xfId="0" applyNumberFormat="1" applyFont="1" applyFill="1" applyBorder="1"/>
    <xf numFmtId="0" fontId="2" fillId="2" borderId="2" xfId="0" applyFont="1" applyFill="1" applyBorder="1" applyAlignment="1">
      <alignment horizontal="right" wrapText="1"/>
    </xf>
    <xf numFmtId="166" fontId="1" fillId="2" borderId="2" xfId="0" applyNumberFormat="1" applyFont="1" applyFill="1" applyBorder="1"/>
    <xf numFmtId="166" fontId="2" fillId="2" borderId="2" xfId="0" applyNumberFormat="1" applyFont="1" applyFill="1" applyBorder="1"/>
    <xf numFmtId="0" fontId="2" fillId="0" borderId="0" xfId="0" applyFont="1"/>
    <xf numFmtId="0" fontId="2" fillId="2" borderId="4" xfId="0" applyFont="1" applyFill="1" applyBorder="1" applyAlignment="1">
      <alignment wrapText="1"/>
    </xf>
    <xf numFmtId="0" fontId="1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1" fillId="3" borderId="2" xfId="0" applyFont="1" applyFill="1" applyBorder="1"/>
    <xf numFmtId="2" fontId="2" fillId="3" borderId="2" xfId="0" applyNumberFormat="1" applyFont="1" applyFill="1" applyBorder="1"/>
    <xf numFmtId="0" fontId="2" fillId="3" borderId="2" xfId="0" applyFont="1" applyFill="1" applyBorder="1" applyAlignment="1">
      <alignment horizontal="right" wrapText="1"/>
    </xf>
    <xf numFmtId="166" fontId="1" fillId="3" borderId="2" xfId="0" applyNumberFormat="1" applyFont="1" applyFill="1" applyBorder="1"/>
    <xf numFmtId="166" fontId="2" fillId="3" borderId="2" xfId="0" applyNumberFormat="1" applyFont="1" applyFill="1" applyBorder="1"/>
    <xf numFmtId="0" fontId="2" fillId="3" borderId="4" xfId="0" applyFont="1" applyFill="1" applyBorder="1" applyAlignment="1">
      <alignment wrapText="1"/>
    </xf>
    <xf numFmtId="166" fontId="2" fillId="0" borderId="0" xfId="0" applyNumberFormat="1" applyFont="1"/>
    <xf numFmtId="2" fontId="3" fillId="0" borderId="0" xfId="0" applyNumberFormat="1" applyFont="1"/>
    <xf numFmtId="164" fontId="2" fillId="0" borderId="0" xfId="0" applyNumberFormat="1" applyFont="1"/>
    <xf numFmtId="2" fontId="2" fillId="0" borderId="0" xfId="0" applyNumberFormat="1" applyFont="1"/>
    <xf numFmtId="4" fontId="2" fillId="0" borderId="0" xfId="0" applyNumberFormat="1" applyFont="1"/>
    <xf numFmtId="0" fontId="1" fillId="2" borderId="2" xfId="0" applyFont="1" applyFill="1" applyBorder="1" applyAlignment="1">
      <alignment wrapText="1"/>
    </xf>
    <xf numFmtId="0" fontId="2" fillId="3" borderId="5" xfId="0" applyFont="1" applyFill="1" applyBorder="1"/>
    <xf numFmtId="0" fontId="2" fillId="3" borderId="6" xfId="0" applyFont="1" applyFill="1" applyBorder="1" applyAlignment="1">
      <alignment wrapText="1"/>
    </xf>
    <xf numFmtId="0" fontId="1" fillId="3" borderId="6" xfId="0" applyFont="1" applyFill="1" applyBorder="1"/>
    <xf numFmtId="2" fontId="2" fillId="3" borderId="6" xfId="0" applyNumberFormat="1" applyFont="1" applyFill="1" applyBorder="1"/>
    <xf numFmtId="0" fontId="2" fillId="3" borderId="6" xfId="0" applyFont="1" applyFill="1" applyBorder="1" applyAlignment="1">
      <alignment horizontal="right" wrapText="1"/>
    </xf>
    <xf numFmtId="166" fontId="1" fillId="3" borderId="6" xfId="0" applyNumberFormat="1" applyFont="1" applyFill="1" applyBorder="1"/>
    <xf numFmtId="166" fontId="2" fillId="3" borderId="6" xfId="0" applyNumberFormat="1" applyFont="1" applyFill="1" applyBorder="1"/>
    <xf numFmtId="0" fontId="2" fillId="3" borderId="7" xfId="0" applyFont="1" applyFill="1" applyBorder="1" applyAlignment="1">
      <alignment wrapText="1"/>
    </xf>
    <xf numFmtId="2" fontId="3" fillId="0" borderId="0" xfId="0" applyNumberFormat="1" applyFont="1" applyBorder="1"/>
    <xf numFmtId="164" fontId="2" fillId="0" borderId="0" xfId="0" applyNumberFormat="1" applyFont="1" applyAlignment="1"/>
    <xf numFmtId="0" fontId="2" fillId="0" borderId="0" xfId="0" applyFont="1" applyAlignment="1"/>
    <xf numFmtId="0" fontId="2" fillId="2" borderId="2" xfId="0" applyNumberFormat="1" applyFont="1" applyFill="1" applyBorder="1"/>
    <xf numFmtId="0" fontId="2" fillId="3" borderId="2" xfId="0" applyNumberFormat="1" applyFont="1" applyFill="1" applyBorder="1"/>
    <xf numFmtId="0" fontId="2" fillId="3" borderId="6" xfId="0" applyNumberFormat="1" applyFont="1" applyFill="1" applyBorder="1"/>
    <xf numFmtId="165" fontId="2" fillId="2" borderId="3" xfId="0" applyNumberFormat="1" applyFont="1" applyFill="1" applyBorder="1" applyAlignment="1">
      <alignment horizontal="right" wrapText="1"/>
    </xf>
    <xf numFmtId="165" fontId="2" fillId="2" borderId="2" xfId="0" applyNumberFormat="1" applyFont="1" applyFill="1" applyBorder="1" applyAlignment="1">
      <alignment horizontal="right" wrapText="1"/>
    </xf>
    <xf numFmtId="165" fontId="2" fillId="3" borderId="2" xfId="0" applyNumberFormat="1" applyFont="1" applyFill="1" applyBorder="1" applyAlignment="1">
      <alignment horizontal="right" wrapText="1"/>
    </xf>
    <xf numFmtId="165" fontId="2" fillId="0" borderId="0" xfId="0" applyNumberFormat="1" applyFont="1" applyAlignment="1"/>
    <xf numFmtId="165" fontId="2" fillId="3" borderId="6" xfId="0" applyNumberFormat="1" applyFont="1" applyFill="1" applyBorder="1" applyAlignment="1">
      <alignment horizontal="right" wrapText="1"/>
    </xf>
    <xf numFmtId="0" fontId="0" fillId="0" borderId="0" xfId="0" pivotButton="1" applyFont="1" applyAlignme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indent="1"/>
    </xf>
    <xf numFmtId="2" fontId="4" fillId="0" borderId="0" xfId="0" applyNumberFormat="1" applyFont="1"/>
    <xf numFmtId="0" fontId="0" fillId="0" borderId="0" xfId="0" applyNumberFormat="1" applyFont="1" applyAlignment="1"/>
    <xf numFmtId="2" fontId="0" fillId="0" borderId="0" xfId="0" applyNumberFormat="1" applyFont="1" applyAlignment="1"/>
    <xf numFmtId="0" fontId="2" fillId="2" borderId="8" xfId="0" applyFont="1" applyFill="1" applyBorder="1" applyAlignment="1">
      <alignment wrapText="1"/>
    </xf>
    <xf numFmtId="0" fontId="1" fillId="2" borderId="8" xfId="0" applyFont="1" applyFill="1" applyBorder="1" applyAlignment="1"/>
    <xf numFmtId="0" fontId="1" fillId="3" borderId="8" xfId="0" applyFont="1" applyFill="1" applyBorder="1" applyAlignment="1"/>
    <xf numFmtId="165" fontId="0" fillId="0" borderId="0" xfId="0" applyNumberFormat="1" applyFont="1" applyAlignment="1"/>
    <xf numFmtId="165" fontId="4" fillId="0" borderId="0" xfId="0" applyNumberFormat="1" applyFont="1" applyAlignment="1"/>
    <xf numFmtId="0" fontId="0" fillId="0" borderId="9" xfId="0" applyFont="1" applyBorder="1" applyAlignment="1"/>
    <xf numFmtId="165" fontId="5" fillId="2" borderId="3" xfId="0" applyNumberFormat="1" applyFont="1" applyFill="1" applyBorder="1" applyAlignment="1">
      <alignment horizontal="right" wrapText="1"/>
    </xf>
    <xf numFmtId="0" fontId="0" fillId="0" borderId="0" xfId="0" pivotButton="1" applyFont="1" applyAlignment="1">
      <alignment wrapText="1"/>
    </xf>
    <xf numFmtId="0" fontId="0" fillId="0" borderId="0" xfId="0" applyFont="1" applyAlignment="1">
      <alignment horizontal="left" wrapText="1"/>
    </xf>
    <xf numFmtId="0" fontId="4" fillId="0" borderId="0" xfId="0" applyFont="1" applyAlignment="1"/>
    <xf numFmtId="0" fontId="7" fillId="0" borderId="10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7" fillId="0" borderId="11" xfId="0" applyFont="1" applyBorder="1" applyAlignment="1">
      <alignment vertical="center" wrapText="1"/>
    </xf>
    <xf numFmtId="0" fontId="2" fillId="0" borderId="12" xfId="0" applyFont="1" applyBorder="1" applyAlignment="1">
      <alignment wrapText="1"/>
    </xf>
    <xf numFmtId="0" fontId="7" fillId="0" borderId="1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wrapText="1"/>
    </xf>
    <xf numFmtId="0" fontId="4" fillId="0" borderId="13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7" fillId="0" borderId="16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7" fillId="0" borderId="13" xfId="0" applyFont="1" applyBorder="1" applyAlignment="1">
      <alignment vertical="center" wrapText="1"/>
    </xf>
    <xf numFmtId="0" fontId="7" fillId="5" borderId="12" xfId="0" applyFont="1" applyFill="1" applyBorder="1" applyAlignment="1">
      <alignment horizontal="right" vertical="center" wrapText="1"/>
    </xf>
    <xf numFmtId="44" fontId="7" fillId="5" borderId="12" xfId="1" applyFont="1" applyFill="1" applyBorder="1" applyAlignment="1">
      <alignment horizontal="right" vertical="center" wrapText="1"/>
    </xf>
    <xf numFmtId="3" fontId="4" fillId="4" borderId="12" xfId="0" applyNumberFormat="1" applyFont="1" applyFill="1" applyBorder="1" applyAlignment="1">
      <alignment horizontal="right" vertical="center" wrapText="1"/>
    </xf>
    <xf numFmtId="3" fontId="4" fillId="4" borderId="15" xfId="0" applyNumberFormat="1" applyFont="1" applyFill="1" applyBorder="1" applyAlignment="1">
      <alignment horizontal="right" vertical="center" wrapText="1"/>
    </xf>
    <xf numFmtId="0" fontId="3" fillId="0" borderId="0" xfId="0" applyFont="1" applyAlignment="1"/>
    <xf numFmtId="0" fontId="8" fillId="0" borderId="0" xfId="0" applyNumberFormat="1" applyFont="1" applyAlignment="1"/>
    <xf numFmtId="0" fontId="8" fillId="0" borderId="0" xfId="0" applyFont="1" applyAlignment="1"/>
    <xf numFmtId="0" fontId="0" fillId="6" borderId="0" xfId="0" applyFont="1" applyFill="1" applyAlignment="1">
      <alignment horizontal="left" wrapText="1"/>
    </xf>
    <xf numFmtId="165" fontId="0" fillId="0" borderId="18" xfId="0" applyNumberFormat="1" applyFont="1" applyBorder="1" applyAlignment="1"/>
    <xf numFmtId="0" fontId="7" fillId="0" borderId="18" xfId="0" applyFont="1" applyBorder="1" applyAlignment="1">
      <alignment wrapText="1"/>
    </xf>
    <xf numFmtId="0" fontId="7" fillId="0" borderId="18" xfId="0" applyFont="1" applyBorder="1" applyAlignment="1"/>
    <xf numFmtId="0" fontId="7" fillId="6" borderId="18" xfId="0" applyFont="1" applyFill="1" applyBorder="1" applyAlignment="1">
      <alignment horizontal="center" vertical="center"/>
    </xf>
    <xf numFmtId="0" fontId="7" fillId="6" borderId="18" xfId="0" applyFont="1" applyFill="1" applyBorder="1" applyAlignment="1">
      <alignment horizontal="center"/>
    </xf>
  </cellXfs>
  <cellStyles count="2">
    <cellStyle name="Normalny" xfId="0" builtinId="0"/>
    <cellStyle name="Walutowy" xfId="1" builtinId="4"/>
  </cellStyles>
  <dxfs count="9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numFmt numFmtId="165" formatCode="#,##0.00\ &quot;zł&quot;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numFmt numFmtId="165" formatCode="#,##0.00\ &quot;zł&quot;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E2EFDA"/>
          <bgColor rgb="FFE2EFDA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C6E0B4"/>
          <bgColor rgb="FFC6E0B4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border outline="0">
        <right style="thin">
          <color rgb="FFFFFFFF"/>
        </right>
      </border>
    </dxf>
    <dxf>
      <fill>
        <patternFill>
          <bgColor theme="9" tint="0.39997558519241921"/>
        </patternFill>
      </fill>
    </dxf>
    <dxf>
      <fill>
        <patternFill>
          <bgColor theme="9" tint="0.3999755851924192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ont>
        <color auto="1"/>
      </font>
    </dxf>
    <dxf>
      <font>
        <color auto="1"/>
      </font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ciej" refreshedDate="43084.021158101852" createdVersion="5" refreshedVersion="5" minRefreshableVersion="3" recordCount="177" xr:uid="{00000000-000A-0000-FFFF-FFFF00000000}">
  <cacheSource type="worksheet">
    <worksheetSource ref="A1:N178" sheet="Arkusz1"/>
  </cacheSource>
  <cacheFields count="14">
    <cacheField name="Id." numFmtId="0">
      <sharedItems containsString="0" containsBlank="1" containsNumber="1" containsInteger="1" minValue="1" maxValue="177"/>
    </cacheField>
    <cacheField name="Nazwa" numFmtId="0">
      <sharedItems containsBlank="1" count="177">
        <s v="Gala Partnerów"/>
        <s v="Dni Kariery"/>
        <s v="International Day"/>
        <s v="Fundamenty Sukcesu"/>
        <s v="Rekolekcje Adwentowe"/>
        <s v="Sympatia Miłość Małżeństwo"/>
        <s v="CEMS Chance"/>
        <s v="Healthcare Business Forum"/>
        <s v="Paderewski Academy"/>
        <s v="Energy, Industry &amp; Oil Summit"/>
        <s v="CEMS V4 Conference - The Central European CEMS Conference"/>
        <s v="Emerging Markets Business Conference"/>
        <s v="Healthcare Business Seminars"/>
        <s v="Emerging Markets Business Summit"/>
        <s v="Graduate Programme Day"/>
        <s v="The WARroom"/>
        <s v="Summer University 2018"/>
        <s v="Loval Training Course"/>
        <s v="&quot;CITIZENSHIP AT ITS GRASSROOTS - EUROPEAN AND POLISH PERSPECTIVES&quot;"/>
        <s v="British-Polish Investment Alliance"/>
        <s v="Wymiana i zakup sprzętu turystycznego"/>
        <s v="Trampowe pączkobranie"/>
        <s v="Tramp na Żaglach"/>
        <s v="Pokazy slajdów turystycznych"/>
        <s v="Rajd Mikołajkowy 2018"/>
        <s v="XIV Rajd Ekonomisty"/>
        <s v="Rajd Integracyjny Mrówki 2018"/>
        <s v="Rajd Posesyjny Luty 2018"/>
        <s v="Rajd z okazji Dnia Kobiet"/>
        <s v="Posesyjne Bieszczady"/>
        <s v="Konferencja Mediów Studenckich &quot;Media Student&quot;"/>
        <s v="Kulturalna Mapa Warszawy"/>
        <s v="Magiel Go Global"/>
        <s v="Konferencja Muzyka a Biznes"/>
        <s v="Akademia Private Equity"/>
        <s v="Pokieruj Swoją Karierą"/>
        <s v="Niezależny Miesięcznik Studencki MAGIEL"/>
        <s v="Inspiracja Roku"/>
        <s v="Świąteczny Koncert SGH"/>
        <s v="Bardzo Kulturalna Komisja"/>
        <s v="Ogólnopolski Konkurs Fotografii Studenckiej"/>
        <s v="Road to Excellence"/>
        <s v="Debaty Gospodarcze"/>
        <s v="Odkrycie Rynku"/>
        <s v="Pstrykaliada"/>
        <s v="Dyskusyjny Klub Filmowy &quot;Overground&quot;"/>
        <s v="Bands’ Battle"/>
        <s v="Wampiriada"/>
        <s v="Świat na Ekranie"/>
        <s v="Tydzień Uśmiechu"/>
        <s v="Exchange 4 Experience"/>
        <s v="Zbiórka na rzecz Wielkiej Orkiestry Świątecznej Pomocy"/>
        <s v="Investor's Meetings"/>
        <s v="Animal Day"/>
        <s v="Gastromania"/>
        <s v="Drogowskazy Kariery"/>
        <s v="Obserwator"/>
        <s v="W rytmie miasta"/>
        <s v="Bloopersy"/>
        <s v="Effectime"/>
        <s v="VIII Konferencja Coachingu"/>
        <s v="Genialny mówca"/>
        <s v="Mentoring Series"/>
        <s v="IV Konferencja &quot;Forum Gmin na 5!&quot;"/>
        <s v="Badanie &quot;Gmina na 5!&quot;"/>
        <s v="Prelekcje ASE"/>
        <s v="Biblioteka ASE"/>
        <s v="Turniej Debat Oksfordzkich"/>
        <s v="Debaty Międzyuczelniane- lato"/>
        <s v="Debaty Międzyuczelniane- zima"/>
        <s v="Investment Banking Week"/>
        <s v="Banking Summit"/>
        <s v="Banking Day"/>
        <s v="Let's StartUp Expo"/>
        <s v="LSU Dragons' Den"/>
        <s v="StartUp2Night"/>
        <s v="High School Business Challenge"/>
        <s v="Ask Me Anything"/>
        <s v="Business Week"/>
        <s v="Inwestycje Alternatywne"/>
        <s v="MedBiz Days"/>
        <s v="Goście ASE"/>
        <s v="Modelowanie dla biznesu V"/>
        <s v="Wyjazd do PwC Data Center w Pradze"/>
        <s v="Masters of Taxes"/>
        <s v="Szkoła Ekonomicznej Analizy Prawa"/>
        <s v="Ekonomiczny Turniej Analizy Prawa (ETAP 2018)"/>
        <s v="Spotkania z ekonomiczną analizą prawa"/>
        <s v="Wykład zimowy"/>
        <s v="Seminarium letnie"/>
        <s v="publikacja naukowa SKN Ekonomii"/>
        <s v="Energetyka dla każdego"/>
        <s v="Zimowa Szkoła Energii"/>
        <s v="Future Energy Summit"/>
        <s v="Energy Week"/>
        <s v="Energy Express"/>
        <s v="Wielka powtórka z Mikro- i Makroekonomii"/>
        <s v="Monitoring Makroekonomiczny"/>
        <s v="Przegląd Ekonomiczno-Społeczny"/>
        <s v="Gabinet Cieni Rady Polityki Pieniężnej"/>
        <s v="Wyjazdowe Seminarium Naukowe"/>
        <s v="Debaty Oksfordzkie"/>
        <s v="Akademicki Konsensus Ekonomiczny"/>
        <s v="VI Kongres Makroekonomiczny"/>
        <s v="Prognozy Gospodarki Polskiej"/>
        <s v="Reforma dla Polski"/>
        <s v="Warsztaty@SKNI - semestr zimowy"/>
        <s v="Focus on Forex"/>
        <s v="Warsztaty@SKNI – semestr letni"/>
        <s v="Excel Week"/>
        <s v="SQL na auli"/>
        <s v="Acodemia"/>
        <s v="Girls do IT"/>
        <s v="Trading Lab"/>
        <s v="Brand Power"/>
        <s v="Marketing w Modzie &amp; Beauty"/>
        <s v="Akademia Marketingu"/>
        <s v="Ambient Days"/>
        <s v="Sukces w Motoryzacji"/>
        <s v="Proton Dynamic- marketing"/>
        <s v="Motoshow SGH"/>
        <s v="Strona internetowa ASE"/>
        <s v="Rozwój kanału YouTube (SKN Motoryzacji)"/>
        <s v="Strona WWW SKN MOTORYZACJI"/>
        <s v="OgóOlnopolski Zjazd Organizacji Studenckich"/>
        <s v="the Warsaw Negotiation Round"/>
        <s v="Celuj w Przyszłość"/>
        <s v="Konferencja Negocjator"/>
        <s v="Studencki Turniej Negocjacyjny Finał"/>
        <s v="Studencki Turniej Negocjacyjny- Eliminacje"/>
        <s v="Szkolenia negocjacyjne"/>
        <s v="Publikacja książkowa analiz negocjacyjnych i scenariuszy"/>
        <s v="Negocjacyjna Gra Symulacyjna Game of Minds"/>
        <s v="Spotkania Czwartkowe"/>
        <s v="The Deal"/>
        <s v="Management Accounting Days"/>
        <s v="Project Accounting"/>
        <s v="Międzyuczelniane Forum Audytu i Konsultingu"/>
        <s v="Human Rights Week 2018"/>
        <s v="Polsko-Niemieckie Forum Gospodarcze 2018"/>
        <s v="Akcja Dyplomacja 2018"/>
        <s v="Światowe Poniedziałki 2018"/>
        <s v="Jesienna Szkoła Młodych Dyplomatów 2018"/>
        <s v="POLMUN Academic Polish Model United Nations Warsaw 2018"/>
        <s v="Statystyka w Praktyce"/>
        <s v="Wielka SGH-owa powtórka ze statystyki"/>
        <s v="Big Data – bigger opportunities. Conference"/>
        <s v="Niezbędnik Wyboru Wykładowców SGH"/>
        <s v="p-R-ojekt"/>
        <s v="Konferencja Kierunek:Wschód!"/>
        <s v="Dni Wschodnie"/>
        <s v="Spotkania merytoryczne i warsztaty"/>
        <s v="5 days 5 ways"/>
        <s v="Business Talks Fashion"/>
        <s v="Project Management Challange"/>
        <s v="PMDays"/>
        <s v="Sport Management Academy"/>
        <s v="E-sport Conference"/>
        <s v="Poznaj Mistrza"/>
        <s v="WARSZAWSKIE MISTRZOSTWA „ZOSTAŃ SĘDZIĄ”"/>
        <s v="Igrzyska Kół Naukowych"/>
        <s v="Dni Biznesu w Sporcie"/>
        <s v="Studenckie Mistrzostwa Warszawy w Bilard"/>
        <s v="Publikacja naukowa ASE"/>
        <s v="Greencycling"/>
        <s v="Autostop Challenge"/>
        <s v="CSR@SGH"/>
        <s v="Ekostudent"/>
        <s v="Tydzień Kobiet Sukcesu"/>
        <s v="Dni Podróżnika"/>
        <s v="Kurs Brydża"/>
        <s v="Cook &amp; Share"/>
        <s v="Men's Week"/>
        <s v="Undersound"/>
        <s v="International Week Warsaw"/>
        <s v="Wystartuj"/>
        <m/>
      </sharedItems>
    </cacheField>
    <cacheField name="Organizacja" numFmtId="0">
      <sharedItems containsBlank="1" count="36">
        <s v="AIESEC"/>
        <s v="ASK Soli Deo"/>
        <s v="CEMS Club Warszawa"/>
        <s v="Europejskie Forum Studentów AEGEE"/>
        <s v="Klub Inwestora"/>
        <s v="KTE TRAMP"/>
        <s v="Magpress"/>
        <s v="NZS"/>
        <s v="SGH TV"/>
        <s v="Skills Club"/>
        <s v="SKN Akceleracji"/>
        <s v="SKN Austriackiej Szkoły Ekonomii"/>
        <s v="SKN Badań nad Konkurencyjnością"/>
        <s v="SKN Bankowości"/>
        <s v="SKN Biznesu"/>
        <s v="SKN Business Analytics"/>
        <s v="SKN Doradztwa Podatkowego"/>
        <s v="SKN Ekonomicznej Analizy Prawa"/>
        <s v="SKN Ekonomii"/>
        <s v="SKN Energetyki"/>
        <s v="SKN Finansów i Makroekonomii"/>
        <s v="SKN Informatyki"/>
        <s v="SKN Inżynierii Finansowej"/>
        <s v="SKN Marketingu"/>
        <s v="SKN Motoryzacji"/>
        <s v="SKN Negocjator"/>
        <s v="SKN Rachunkowości"/>
        <s v="SKN Spraw Zagranicznych"/>
        <s v="SKN Statystyki"/>
        <s v="SKN Stosunków ze Wschodem"/>
        <s v="SKN Zarządzania Modą"/>
        <s v="SKN Zarządzania Projektami"/>
        <s v="SKN Zarządzania w Sporcie"/>
        <s v="SKN Zrównoważonego Rozwoju – OIKOS"/>
        <s v="ZSP"/>
        <m/>
      </sharedItems>
    </cacheField>
    <cacheField name="Ocena delegatów" numFmtId="0">
      <sharedItems containsString="0" containsBlank="1" containsNumber="1" minValue="2.93" maxValue="8.23"/>
    </cacheField>
    <cacheField name="Ocena zarzadu" numFmtId="0">
      <sharedItems containsString="0" containsBlank="1" containsNumber="1" minValue="0" maxValue="8.67"/>
    </cacheField>
    <cacheField name="Ocena koncowa" numFmtId="0">
      <sharedItems containsString="0" containsBlank="1" containsNumber="1" minValue="2.8409614580000002" maxValue="7.88"/>
    </cacheField>
    <cacheField name="Kwota żądana" numFmtId="0">
      <sharedItems containsString="0" containsBlank="1" containsNumber="1" minValue="90" maxValue="30882"/>
    </cacheField>
    <cacheField name="Kwota delegatów" numFmtId="0">
      <sharedItems containsBlank="1" containsMixedTypes="1" containsNumber="1" minValue="0" maxValue="12581.4"/>
    </cacheField>
    <cacheField name="Kwota zarządu" numFmtId="0">
      <sharedItems containsString="0" containsBlank="1" containsNumber="1" minValue="0" maxValue="14500"/>
    </cacheField>
    <cacheField name="Kwota FRS II 2018" numFmtId="0">
      <sharedItems containsSemiMixedTypes="0" containsString="0" containsNumber="1" containsInteger="1" minValue="0" maxValue="193570"/>
    </cacheField>
    <cacheField name="Kwota po modyfikacji" numFmtId="166">
      <sharedItems containsSemiMixedTypes="0" containsString="0" containsNumber="1" minValue="0" maxValue="193539.99999999994"/>
    </cacheField>
    <cacheField name="Kwota po odwołaniu" numFmtId="0">
      <sharedItems containsSemiMixedTypes="0" containsString="0" containsNumber="1" minValue="0" maxValue="230360.85200100002"/>
    </cacheField>
    <cacheField name="Kwota końcowa" numFmtId="0">
      <sharedItems containsString="0" containsBlank="1" containsNumber="1" minValue="0" maxValue="12901.52"/>
    </cacheField>
    <cacheField name="Uwagi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rot" refreshedDate="43098.764144791669" createdVersion="6" refreshedVersion="6" minRefreshableVersion="3" recordCount="214" xr:uid="{00000000-000A-0000-FFFF-FFFF01000000}">
  <cacheSource type="worksheet">
    <worksheetSource ref="A1:M214" sheet="Arkusz1"/>
  </cacheSource>
  <cacheFields count="13">
    <cacheField name="Id." numFmtId="0">
      <sharedItems containsString="0" containsBlank="1" containsNumber="1" containsInteger="1" minValue="1" maxValue="177"/>
    </cacheField>
    <cacheField name="Nazwa" numFmtId="0">
      <sharedItems count="178">
        <s v="Gala Partnerów"/>
        <s v="Dni Kariery"/>
        <s v="International Day"/>
        <s v="Fundamenty Sukcesu"/>
        <s v="Rekolekcje Adwentowe"/>
        <s v="Sympatia Miłość Małżeństwo"/>
        <s v="CEMS Chance"/>
        <s v="Healthcare Business Forum"/>
        <s v="Paderewski Academy"/>
        <s v="Energy, Industry &amp; Oil Summit"/>
        <s v="CEMS V4 Conference - The Central European CEMS Conference"/>
        <s v="Emerging Markets Business Conference"/>
        <s v="Healthcare Business Seminars"/>
        <s v="Emerging Markets Business Summit"/>
        <s v="Graduate Programme Day"/>
        <s v="The WARroom"/>
        <s v="Summer University 2018"/>
        <s v="Loval Training Course"/>
        <s v="&quot;CITIZENSHIP AT ITS GRASSROOTS - EUROPEAN AND POLISH PERSPECTIVES&quot;"/>
        <s v="British-Polish Investment Alliance"/>
        <s v="Wymiana i zakup sprzętu turystycznego"/>
        <s v="Trampowe pączkobranie"/>
        <s v="Tramp na Żaglach"/>
        <s v="Pokazy slajdów turystycznych"/>
        <s v="Rajd Mikołajkowy 2018"/>
        <s v="XIV Rajd Ekonomisty"/>
        <s v="Rajd Integracyjny Mrówki 2018"/>
        <s v="Rajd Posesyjny Luty 2018"/>
        <s v="Rajd z okazji Dnia Kobiet"/>
        <s v="Posesyjne Bieszczady"/>
        <s v="Konferencja Mediów Studenckich &quot;Media Student&quot;"/>
        <s v="Kulturalna Mapa Warszawy"/>
        <s v="Magiel Go Global"/>
        <s v="Konferencja Muzyka a Biznes"/>
        <s v="Akademia Private Equity"/>
        <s v="Pokieruj Swoją Karierą"/>
        <s v="Niezależny Miesięcznik Studencki MAGIEL"/>
        <s v="Inspiracja Roku"/>
        <s v="Świąteczny Koncert SGH"/>
        <s v="Bardzo Kulturalna Komisja"/>
        <s v="Ogólnopolski Konkurs Fotografii Studenckiej"/>
        <s v="Road to Excellence"/>
        <s v="Debaty Gospodarcze"/>
        <s v="Odkrycie Rynku"/>
        <s v="Pstrykaliada"/>
        <s v="Dyskusyjny Klub Filmowy &quot;Overground&quot;"/>
        <s v="Bands’ Battle"/>
        <s v="Wampiriada"/>
        <s v="Świat na Ekranie"/>
        <s v="Tydzień Uśmiechu"/>
        <s v="Exchange 4 Experience"/>
        <s v="Zbiórka na rzecz Wielkiej Orkiestry Świątecznej Pomocy"/>
        <s v="Investor's Meetings"/>
        <s v="Animal Day"/>
        <s v="Gastromania"/>
        <s v="Drogowskazy Kariery"/>
        <s v="Obserwator"/>
        <s v="W rytmie miasta"/>
        <s v="Bloopersy"/>
        <s v="Effectime"/>
        <s v="VIII Konferencja Coachingu"/>
        <s v="Genialny mówca"/>
        <s v="Mentoring Series"/>
        <s v="IV Konferencja &quot;Forum Gmin na 5!&quot;"/>
        <s v="Badanie &quot;Gmina na 5!&quot;"/>
        <s v="Prelekcje ASE"/>
        <s v="Biblioteka ASE"/>
        <s v="Turniej Debat Oksfordzkich"/>
        <s v="Debaty Międzyuczelniane- lato"/>
        <s v="Debaty Międzyuczelniane- zima"/>
        <s v="Investment Banking Week"/>
        <s v="Banking Summit"/>
        <s v="Banking Day"/>
        <s v="Let's StartUp Expo"/>
        <s v="LSU Dragons' Den"/>
        <s v="StartUp2Night"/>
        <s v="High School Business Challenge"/>
        <s v="Ask Me Anything"/>
        <s v="Business Week"/>
        <s v="Inwestycje Alternatywne"/>
        <s v="MedBiz Days"/>
        <s v="Goście ASE"/>
        <s v="Modelowanie dla biznesu V"/>
        <s v="Wyjazd do PwC Data Center w Pradze"/>
        <s v="Masters of Taxes"/>
        <s v="Szkoła Ekonomicznej Analizy Prawa"/>
        <s v="Ekonomiczny Turniej Analizy Prawa (ETAP 2018)"/>
        <s v="Spotkania z ekonomiczną analizą prawa"/>
        <s v="Wykład zimowy"/>
        <s v="Seminarium letnie"/>
        <s v="publikacja naukowa SKN Ekonomii"/>
        <s v="Energetyka dla każdego"/>
        <s v="Zimowa Szkoła Energii"/>
        <s v="Future Energy Summit"/>
        <s v="Energy Week"/>
        <s v="Energy Express"/>
        <s v="Wielka powtórka z Mikro- i Makroekonomii"/>
        <s v="Monitoring Makroekonomiczny"/>
        <s v="Przegląd Ekonomiczno-Społeczny"/>
        <s v="Gabinet Cieni Rady Polityki Pieniężnej"/>
        <s v="Wyjazdowe Seminarium Naukowe"/>
        <s v="Debaty Oksfordzkie"/>
        <s v="Akademicki Konsensus Ekonomiczny"/>
        <s v="VI Kongres Makroekonomiczny"/>
        <s v="Prognozy Gospodarki Polskiej"/>
        <s v="Reforma dla Polski"/>
        <s v="Warsztaty@SKNI - semestr zimowy"/>
        <s v="Focus on Forex"/>
        <s v="Warsztaty@SKNI – semestr letni"/>
        <s v="Excel Week"/>
        <s v="SQL na auli"/>
        <s v="Acodemia"/>
        <s v="Girls do IT"/>
        <s v="Trading Lab"/>
        <s v="Brand Power"/>
        <s v="Marketing w Modzie &amp; Beauty"/>
        <s v="Akademia Marketingu"/>
        <s v="Ambient Days"/>
        <s v="Sukces w Motoryzacji"/>
        <s v="Proton Dynamic- marketing"/>
        <s v="Motoshow SGH"/>
        <s v="Strona internetowa ASE"/>
        <s v="Rozwój kanału YouTube (SKN Motoryzacji)"/>
        <s v="Strona WWW SKN MOTORYZACJI"/>
        <s v="OgóOlnopolski Zjazd Organizacji Studenckich"/>
        <s v="the Warsaw Negotiation Round"/>
        <s v="Celuj w Przyszłość"/>
        <s v="Konferencja Negocjator"/>
        <s v="Studencki Turniej Negocjacyjny Finał"/>
        <s v="Studencki Turniej Negocjacyjny- Eliminacje"/>
        <s v="Szkolenia negocjacyjne"/>
        <s v="Publikacja książkowa analiz negocjacyjnych i scenariuszy"/>
        <s v="Negocjacyjna Gra Symulacyjna Game of Minds"/>
        <s v="Spotkania Czwartkowe"/>
        <s v="The Deal"/>
        <s v="Management Accounting Days"/>
        <s v="Project Accounting"/>
        <s v="Międzyuczelniane Forum Audytu i Konsultingu"/>
        <s v="Human Rights Week 2018"/>
        <s v="Polsko-Niemieckie Forum Gospodarcze 2018"/>
        <s v="Akcja Dyplomacja 2018"/>
        <s v="Światowe Poniedziałki 2018"/>
        <s v="Jesienna Szkoła Młodych Dyplomatów 2018"/>
        <s v="POLMUN Academic Polish Model United Nations Warsaw 2018"/>
        <s v="Statystyka w Praktyce"/>
        <s v="Wielka SGH-owa powtórka ze statystyki"/>
        <s v="Big Data – bigger opportunities. Conference"/>
        <s v="Niezbędnik Wyboru Wykładowców SGH"/>
        <s v="p-R-ojekt"/>
        <s v="Konferencja Kierunek:Wschód!"/>
        <s v="Dni Wschodnie"/>
        <s v="Spotkania merytoryczne i warsztaty"/>
        <s v="5 days 5 ways"/>
        <s v="Business Talks Fashion"/>
        <s v="Project Management Challange"/>
        <s v="PMDays"/>
        <s v="Sport Management Academy"/>
        <s v="E-sport Conference"/>
        <s v="Poznaj Mistrza"/>
        <s v="WARSZAWSKIE MISTRZOSTWA „ZOSTAŃ SĘDZIĄ”"/>
        <s v="Igrzyska Kół Naukowych"/>
        <s v="Dni Biznesu w Sporcie"/>
        <s v="Studenckie Mistrzostwa Warszawy w Bilard"/>
        <s v="Publikacja naukowa ASE"/>
        <s v="Greencycling"/>
        <s v="Autostop Challenge"/>
        <s v="CSR@SGH"/>
        <s v="Ekostudent"/>
        <s v="Tydzień Kobiet Sukcesu"/>
        <s v="Dni Podróżnika"/>
        <s v="Kurs Brydża"/>
        <s v="Cook &amp; Share"/>
        <s v="Men's Week"/>
        <s v="Undersound"/>
        <s v="International Week Warsaw"/>
        <s v="Wystartuj"/>
        <s v="Fundusz administracyjno-promocyjny"/>
        <s v="Rezerwa"/>
      </sharedItems>
    </cacheField>
    <cacheField name="Organizacja" numFmtId="0">
      <sharedItems count="45">
        <s v="AIESEC"/>
        <s v="ASK Soli Deo"/>
        <s v="CEMS Club Warszawa"/>
        <s v="Europejskie Forum Studentów AEGEE"/>
        <s v="Klub Inwestora"/>
        <s v="KTE TRAMP"/>
        <s v="Magpress"/>
        <s v="NZS"/>
        <s v="SGH TV"/>
        <s v="Skills Club"/>
        <s v="SKN Akceleracji"/>
        <s v="SKN Austriackiej Szkoły Ekonomii"/>
        <s v="SKN Badań nad Konkurencyjnością"/>
        <s v="SKN Bankowości"/>
        <s v="SKN Biznesu"/>
        <s v="SKN Business Analytics"/>
        <s v="SKN Doradztwa Podatkowego"/>
        <s v="SKN Ekonomicznej Analizy Prawa"/>
        <s v="SKN Ekonomii"/>
        <s v="SKN Energetyki"/>
        <s v="SKN Finansów i Makroekonomii"/>
        <s v="SKN Informatyki"/>
        <s v="SKN Inżynierii Finansowej"/>
        <s v="SKN Marketingu"/>
        <s v="SKN Motoryzacji"/>
        <s v="SKN Negocjator"/>
        <s v="SKN Rachunkowości"/>
        <s v="SKN Spraw Zagranicznych"/>
        <s v="SKN Statystyki"/>
        <s v="SKN Stosunków ze Wschodem"/>
        <s v="SKN Zarządzania Modą"/>
        <s v="SKN Zarządzania Projektami"/>
        <s v="SKN Zarządzania w Sporcie"/>
        <s v="SKN Zrównoważonego Rozwoju – OIKOS"/>
        <s v="ZSP"/>
        <s v="Klub Kalos Kagathos"/>
        <s v="SKN Startups and Innovations"/>
        <s v="SKN Cognitis"/>
        <s v="SKN Geografii Ekonomicznej i Badań Regionalnych"/>
        <s v="SKN Inwestycji i Nieruchomości"/>
        <s v="RKiO"/>
        <s v="Młodzi dla Polski SGH"/>
        <s v="Klub Debat SGH"/>
        <s v="Cooperation Franco - Polonais"/>
        <s v="Cooperacion Franco - Polonais" u="1"/>
      </sharedItems>
    </cacheField>
    <cacheField name="Ocena delegatów" numFmtId="0">
      <sharedItems containsString="0" containsBlank="1" containsNumber="1" minValue="2.93" maxValue="8.23"/>
    </cacheField>
    <cacheField name="Ocena zarzadu" numFmtId="0">
      <sharedItems containsString="0" containsBlank="1" containsNumber="1" minValue="0" maxValue="8.67"/>
    </cacheField>
    <cacheField name="Ocena koncowa" numFmtId="0">
      <sharedItems containsString="0" containsBlank="1" containsNumber="1" minValue="2.8409614580000002" maxValue="7.88"/>
    </cacheField>
    <cacheField name="Kwota żądana" numFmtId="0">
      <sharedItems containsString="0" containsBlank="1" containsNumber="1" minValue="90" maxValue="30882"/>
    </cacheField>
    <cacheField name="Kwota delegatów" numFmtId="0">
      <sharedItems containsBlank="1" containsMixedTypes="1" containsNumber="1" minValue="0" maxValue="12581.4"/>
    </cacheField>
    <cacheField name="Kwota zarządu" numFmtId="0">
      <sharedItems containsString="0" containsBlank="1" containsNumber="1" minValue="0" maxValue="14500"/>
    </cacheField>
    <cacheField name="Kwota FRS II 2018" numFmtId="165">
      <sharedItems containsSemiMixedTypes="0" containsString="0" containsNumber="1" containsInteger="1" minValue="0" maxValue="10820"/>
    </cacheField>
    <cacheField name="Kwota po modyfikacji" numFmtId="165">
      <sharedItems containsString="0" containsBlank="1" containsNumber="1" minValue="0" maxValue="10819.825612509805"/>
    </cacheField>
    <cacheField name="Kwota po odwołaniu" numFmtId="0">
      <sharedItems containsString="0" containsBlank="1" containsNumber="1" minValue="0" maxValue="12878.29"/>
    </cacheField>
    <cacheField name="Kwota końcowa" numFmtId="0">
      <sharedItems containsString="0" containsBlank="1" containsNumber="1" minValue="0" maxValue="12901.5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7">
  <r>
    <n v="1"/>
    <x v="0"/>
    <x v="0"/>
    <n v="4.5199999999999996"/>
    <n v="1.79"/>
    <n v="3.15"/>
    <n v="1500"/>
    <n v="512.71"/>
    <n v="0"/>
    <n v="0"/>
    <n v="0"/>
    <n v="0"/>
    <n v="0"/>
    <s v="Komercyjny"/>
  </r>
  <r>
    <n v="2"/>
    <x v="1"/>
    <x v="0"/>
    <n v="7.32"/>
    <n v="2.5"/>
    <n v="4.91"/>
    <n v="10000"/>
    <n v="3654.21"/>
    <n v="0"/>
    <n v="0"/>
    <n v="0"/>
    <n v="0"/>
    <n v="0"/>
    <s v="Komercyjny"/>
  </r>
  <r>
    <n v="3"/>
    <x v="2"/>
    <x v="0"/>
    <n v="4.47"/>
    <n v="3.92"/>
    <n v="4.1900000000000004"/>
    <n v="750"/>
    <n v="393.15"/>
    <n v="0"/>
    <n v="0"/>
    <n v="0"/>
    <n v="0"/>
    <n v="196.57"/>
    <m/>
  </r>
  <r>
    <n v="4"/>
    <x v="3"/>
    <x v="1"/>
    <n v="5.49"/>
    <n v="4.79"/>
    <n v="5.14"/>
    <n v="980"/>
    <n v="656.4"/>
    <n v="676.67"/>
    <n v="550"/>
    <n v="549.29668344624247"/>
    <n v="653.79999999999995"/>
    <n v="666.54"/>
    <m/>
  </r>
  <r>
    <n v="5"/>
    <x v="4"/>
    <x v="1"/>
    <n v="4.1500000000000004"/>
    <n v="4.46"/>
    <n v="4.3"/>
    <n v="824"/>
    <n v="266.29000000000002"/>
    <n v="624.66999999999996"/>
    <n v="0"/>
    <n v="0"/>
    <n v="0"/>
    <n v="445.48"/>
    <m/>
  </r>
  <r>
    <n v="6"/>
    <x v="5"/>
    <x v="1"/>
    <n v="5.71"/>
    <n v="5.38"/>
    <n v="5.55"/>
    <n v="1476"/>
    <n v="841.93"/>
    <n v="700"/>
    <n v="610"/>
    <n v="614.82917244717066"/>
    <n v="731.8"/>
    <n v="770.97"/>
    <m/>
  </r>
  <r>
    <n v="7"/>
    <x v="6"/>
    <x v="2"/>
    <n v="7.55"/>
    <n v="6"/>
    <n v="6.7742192020000003"/>
    <n v="10000"/>
    <n v="7809.72"/>
    <n v="4000"/>
    <n v="4960"/>
    <n v="4961.0278590002736"/>
    <n v="5904.86"/>
    <n v="3904.86"/>
    <s v="Błąd kosztorysu"/>
  </r>
  <r>
    <n v="8"/>
    <x v="7"/>
    <x v="2"/>
    <n v="6.78"/>
    <n v="0"/>
    <n v="3.3888180270000001"/>
    <n v="10000"/>
    <n v="5176.87"/>
    <n v="0"/>
    <n v="0"/>
    <n v="0"/>
    <n v="0"/>
    <n v="0"/>
    <s v="Komercyjny (Targi)"/>
  </r>
  <r>
    <n v="9"/>
    <x v="8"/>
    <x v="2"/>
    <n v="6.88"/>
    <n v="7.5714285710000002"/>
    <n v="7.2250525210000003"/>
    <n v="7000"/>
    <n v="2923.53"/>
    <n v="2500"/>
    <n v="2280"/>
    <n v="2278.3125945276579"/>
    <n v="2711.76"/>
    <n v="1495.1"/>
    <m/>
  </r>
  <r>
    <n v="10"/>
    <x v="9"/>
    <x v="2"/>
    <n v="7.34"/>
    <n v="6.8125"/>
    <n v="7.0761781150000003"/>
    <n v="3500"/>
    <n v="1546.01"/>
    <n v="0"/>
    <n v="650"/>
    <n v="649.44376920150728"/>
    <n v="773"/>
    <n v="773"/>
    <s v="Błąd kosztorysu"/>
  </r>
  <r>
    <n v="11"/>
    <x v="10"/>
    <x v="2"/>
    <n v="6.94"/>
    <n v="3.38"/>
    <n v="5.16"/>
    <n v="12500"/>
    <n v="6441.18"/>
    <n v="1833.33"/>
    <n v="3480"/>
    <n v="3475.9524374242378"/>
    <n v="4137.25"/>
    <n v="4137.25"/>
    <m/>
  </r>
  <r>
    <n v="12"/>
    <x v="11"/>
    <x v="2"/>
    <n v="7.02"/>
    <n v="6.13"/>
    <n v="6.57"/>
    <n v="5188"/>
    <n v="2475.42"/>
    <n v="3500"/>
    <n v="2510"/>
    <n v="2510.1547783713263"/>
    <n v="2987.71"/>
    <n v="2987.71"/>
    <m/>
  </r>
  <r>
    <n v="13"/>
    <x v="12"/>
    <x v="2"/>
    <n v="6.06"/>
    <n v="4.33"/>
    <n v="5.19"/>
    <n v="5300"/>
    <n v="2451.7800000000002"/>
    <n v="2353"/>
    <n v="2020"/>
    <n v="2018.3922596274372"/>
    <n v="2402.39"/>
    <n v="2402.39"/>
    <m/>
  </r>
  <r>
    <n v="14"/>
    <x v="13"/>
    <x v="2"/>
    <n v="7.17"/>
    <n v="3.38"/>
    <n v="5.27"/>
    <n v="8500"/>
    <n v="5380.71"/>
    <n v="1766.67"/>
    <n v="3000"/>
    <n v="3002.4718027913768"/>
    <n v="3573.69"/>
    <n v="3573.69"/>
    <m/>
  </r>
  <r>
    <n v="15"/>
    <x v="14"/>
    <x v="2"/>
    <n v="6.31"/>
    <n v="3.71"/>
    <n v="5.01"/>
    <n v="10000"/>
    <n v="4469.58"/>
    <n v="0"/>
    <n v="0"/>
    <n v="0"/>
    <n v="0"/>
    <n v="0"/>
    <s v="Komercyjny"/>
  </r>
  <r>
    <n v="16"/>
    <x v="15"/>
    <x v="2"/>
    <n v="6.33"/>
    <n v="6.9285714289999998"/>
    <n v="6.6288630780000002"/>
    <n v="13000"/>
    <n v="4891.12"/>
    <n v="3500"/>
    <n v="3520"/>
    <n v="3524.9421737530088"/>
    <n v="4195.5600000000004"/>
    <n v="2445.56"/>
    <s v="Błąd kosztorysu"/>
  </r>
  <r>
    <n v="17"/>
    <x v="16"/>
    <x v="3"/>
    <n v="5.25"/>
    <n v="6.15"/>
    <n v="5.7"/>
    <n v="2000"/>
    <n v="678.15"/>
    <n v="1600"/>
    <n v="960"/>
    <n v="957.00118264470996"/>
    <n v="1139.07"/>
    <n v="1139.07"/>
    <m/>
  </r>
  <r>
    <n v="18"/>
    <x v="17"/>
    <x v="3"/>
    <n v="4.3099999999999996"/>
    <n v="3.33"/>
    <n v="3.82"/>
    <n v="300"/>
    <n v="38.78"/>
    <n v="0"/>
    <n v="0"/>
    <n v="0"/>
    <n v="0"/>
    <n v="0"/>
    <s v="Projekt wewnętrzny"/>
  </r>
  <r>
    <n v="19"/>
    <x v="18"/>
    <x v="3"/>
    <n v="5.0599999999999996"/>
    <n v="6.13"/>
    <n v="5.6"/>
    <n v="2000"/>
    <n v="1404.07"/>
    <n v="1517.33"/>
    <n v="1230"/>
    <n v="1227.2218805596917"/>
    <n v="1460.7"/>
    <n v="1460.7"/>
    <m/>
  </r>
  <r>
    <n v="20"/>
    <x v="19"/>
    <x v="4"/>
    <n v="6.4"/>
    <n v="4.29"/>
    <n v="5.34"/>
    <n v="7500"/>
    <n v="2538.25"/>
    <n v="0"/>
    <n v="1070"/>
    <n v="1066.272407253181"/>
    <n v="1269.1300000000001"/>
    <n v="1269.1300000000001"/>
    <m/>
  </r>
  <r>
    <n v="21"/>
    <x v="20"/>
    <x v="5"/>
    <n v="5.99"/>
    <n v="6.04"/>
    <n v="6.01"/>
    <n v="1795"/>
    <n v="738.21"/>
    <n v="1795"/>
    <n v="1060"/>
    <n v="1064.1552037623817"/>
    <n v="1266.6099999999999"/>
    <n v="1266.6099999999999"/>
    <m/>
  </r>
  <r>
    <n v="22"/>
    <x v="21"/>
    <x v="5"/>
    <n v="3.33"/>
    <n v="2.69"/>
    <n v="3.01"/>
    <n v="220"/>
    <n v="113.12"/>
    <n v="16.670000000000002"/>
    <n v="0"/>
    <n v="0"/>
    <n v="0"/>
    <n v="64.89"/>
    <m/>
  </r>
  <r>
    <n v="23"/>
    <x v="22"/>
    <x v="5"/>
    <n v="5.63"/>
    <n v="4.2142857139999998"/>
    <n v="4.9242346939999999"/>
    <n v="1050"/>
    <n v="500.86"/>
    <n v="700"/>
    <n v="0"/>
    <n v="0"/>
    <n v="0"/>
    <n v="333.76"/>
    <m/>
  </r>
  <r>
    <n v="24"/>
    <x v="23"/>
    <x v="5"/>
    <n v="5.58"/>
    <n v="5.29"/>
    <n v="5.44"/>
    <n v="879"/>
    <n v="380"/>
    <n v="593"/>
    <n v="410"/>
    <n v="408.73789614040527"/>
    <n v="486.5"/>
    <n v="486.5"/>
    <m/>
  </r>
  <r>
    <n v="25"/>
    <x v="24"/>
    <x v="5"/>
    <n v="6.1"/>
    <n v="5.8"/>
    <n v="5.9487836439999997"/>
    <n v="750"/>
    <n v="688.87"/>
    <n v="300"/>
    <n v="360"/>
    <n v="359.39529256316786"/>
    <n v="427.77"/>
    <n v="427.77"/>
    <m/>
  </r>
  <r>
    <n v="27"/>
    <x v="25"/>
    <x v="5"/>
    <n v="4.01"/>
    <n v="4"/>
    <n v="4.01"/>
    <n v="2500"/>
    <n v="383.78"/>
    <n v="516.66999999999996"/>
    <n v="0"/>
    <n v="0"/>
    <n v="0"/>
    <n v="450.23"/>
    <m/>
  </r>
  <r>
    <n v="28"/>
    <x v="26"/>
    <x v="5"/>
    <n v="3.88"/>
    <n v="4"/>
    <n v="3.94"/>
    <n v="1050"/>
    <n v="200.88"/>
    <n v="0"/>
    <n v="0"/>
    <n v="0"/>
    <n v="0"/>
    <n v="100.44"/>
    <m/>
  </r>
  <r>
    <n v="29"/>
    <x v="27"/>
    <x v="5"/>
    <n v="5.81"/>
    <n v="4.5"/>
    <n v="5.1551923080000002"/>
    <n v="500"/>
    <n v="423.54"/>
    <n v="350"/>
    <n v="320"/>
    <n v="324.94872783191067"/>
    <n v="386.77"/>
    <n v="211.77"/>
    <m/>
  </r>
  <r>
    <n v="30"/>
    <x v="28"/>
    <x v="5"/>
    <n v="6.16"/>
    <n v="4.3571428570000004"/>
    <n v="5.2569686410000003"/>
    <n v="1000"/>
    <n v="549.76"/>
    <n v="674.88"/>
    <n v="570"/>
    <n v="567.00725867880101"/>
    <n v="674.88"/>
    <n v="608.21"/>
    <m/>
  </r>
  <r>
    <n v="31"/>
    <x v="29"/>
    <x v="5"/>
    <n v="4.07"/>
    <n v="4.88"/>
    <n v="4.47"/>
    <n v="1200"/>
    <n v="223.88"/>
    <n v="566.66999999999996"/>
    <n v="0"/>
    <n v="0"/>
    <n v="0"/>
    <n v="395.28"/>
    <m/>
  </r>
  <r>
    <n v="32"/>
    <x v="30"/>
    <x v="6"/>
    <n v="5.77"/>
    <n v="6.52"/>
    <n v="6.14"/>
    <n v="1250"/>
    <n v="594.53"/>
    <n v="1233.33"/>
    <n v="770"/>
    <n v="767.84753426433826"/>
    <n v="913.93"/>
    <n v="913.93"/>
    <m/>
  </r>
  <r>
    <n v="33"/>
    <x v="31"/>
    <x v="6"/>
    <n v="6.23"/>
    <n v="6.58"/>
    <n v="6.4"/>
    <n v="2100"/>
    <n v="1196.75"/>
    <n v="1833.33"/>
    <n v="1270"/>
    <n v="1272.8761812303383"/>
    <n v="1515.04"/>
    <n v="1515.04"/>
    <m/>
  </r>
  <r>
    <n v="34"/>
    <x v="32"/>
    <x v="6"/>
    <n v="7.89"/>
    <n v="7.86"/>
    <n v="7.88"/>
    <n v="1360"/>
    <n v="635.04999999999995"/>
    <n v="1340"/>
    <n v="830"/>
    <n v="829.68331875752187"/>
    <n v="987.53"/>
    <n v="987.53"/>
    <m/>
  </r>
  <r>
    <n v="35"/>
    <x v="33"/>
    <x v="6"/>
    <n v="6.05"/>
    <n v="5.33"/>
    <n v="5.69"/>
    <n v="1400"/>
    <n v="853.15"/>
    <n v="1250"/>
    <n v="880"/>
    <n v="883.49557414866877"/>
    <n v="1051.58"/>
    <n v="1051.58"/>
    <m/>
  </r>
  <r>
    <n v="36"/>
    <x v="34"/>
    <x v="4"/>
    <n v="6.97"/>
    <n v="4.46"/>
    <n v="5.71"/>
    <n v="8750"/>
    <s v="brak ocen"/>
    <n v="3000"/>
    <n v="2520"/>
    <n v="2520.4803461895494"/>
    <n v="3000"/>
    <n v="3000"/>
    <m/>
  </r>
  <r>
    <n v="37"/>
    <x v="35"/>
    <x v="6"/>
    <n v="8.23"/>
    <n v="6.29"/>
    <n v="7.26"/>
    <n v="1510"/>
    <n v="877.65"/>
    <n v="1506.67"/>
    <n v="1000"/>
    <n v="1001.6052831711112"/>
    <n v="1192.1600000000001"/>
    <n v="1192.1600000000001"/>
    <m/>
  </r>
  <r>
    <n v="38"/>
    <x v="36"/>
    <x v="6"/>
    <n v="6.21"/>
    <n v="8.58"/>
    <n v="7.4"/>
    <n v="14500"/>
    <n v="11303.03"/>
    <n v="14500"/>
    <n v="10820"/>
    <n v="10819.825612509805"/>
    <n v="12878.29"/>
    <n v="12901.52"/>
    <m/>
  </r>
  <r>
    <n v="39"/>
    <x v="37"/>
    <x v="6"/>
    <n v="7.06"/>
    <n v="5.62"/>
    <n v="6.34"/>
    <n v="500"/>
    <n v="348.39"/>
    <n v="450"/>
    <n v="330"/>
    <n v="330.56099740275937"/>
    <n v="393.45"/>
    <n v="399.2"/>
    <m/>
  </r>
  <r>
    <n v="40"/>
    <x v="38"/>
    <x v="6"/>
    <n v="5.66"/>
    <n v="7.5714285710000002"/>
    <n v="6.6153518120000001"/>
    <n v="13500"/>
    <n v="6938.6"/>
    <n v="9333.33"/>
    <n v="6840"/>
    <n v="6835.5090924614424"/>
    <n v="8135.96"/>
    <n v="7135.96"/>
    <m/>
  </r>
  <r>
    <n v="41"/>
    <x v="39"/>
    <x v="7"/>
    <n v="5.42"/>
    <n v="5.38"/>
    <n v="5.4"/>
    <n v="1602"/>
    <n v="728.61"/>
    <n v="714.67"/>
    <n v="610"/>
    <n v="606.29314567474216"/>
    <n v="721.64"/>
    <n v="721.64"/>
    <m/>
  </r>
  <r>
    <n v="42"/>
    <x v="40"/>
    <x v="7"/>
    <n v="6.8"/>
    <n v="5.9285714289999998"/>
    <n v="6.3664886520000001"/>
    <n v="18090"/>
    <n v="5419.75"/>
    <n v="3500"/>
    <n v="3750"/>
    <n v="3746.6352234026876"/>
    <n v="4459.43"/>
    <n v="4459.88"/>
    <m/>
  </r>
  <r>
    <n v="43"/>
    <x v="41"/>
    <x v="7"/>
    <n v="5.76"/>
    <n v="4.58"/>
    <n v="5.17"/>
    <n v="4007"/>
    <n v="2067.29"/>
    <n v="1700"/>
    <n v="1140"/>
    <n v="1135.8040584033968"/>
    <n v="1351.89"/>
    <n v="1883.64"/>
    <m/>
  </r>
  <r>
    <n v="44"/>
    <x v="42"/>
    <x v="7"/>
    <n v="5.45"/>
    <n v="4.71"/>
    <n v="5.08"/>
    <n v="3530"/>
    <n v="2278.38"/>
    <n v="1400"/>
    <n v="1490"/>
    <n v="1488.5032748468543"/>
    <n v="1771.69"/>
    <n v="1839.19"/>
    <m/>
  </r>
  <r>
    <n v="45"/>
    <x v="43"/>
    <x v="7"/>
    <n v="5.77"/>
    <n v="4.9000000000000004"/>
    <n v="5.33"/>
    <n v="3725"/>
    <n v="1309.1500000000001"/>
    <n v="1750"/>
    <n v="920"/>
    <n v="922.31097147998787"/>
    <n v="1097.78"/>
    <n v="1529.57"/>
    <m/>
  </r>
  <r>
    <n v="46"/>
    <x v="44"/>
    <x v="7"/>
    <n v="6.23"/>
    <n v="5.7936507940000004"/>
    <n v="5.7936507940000004"/>
    <n v="5000"/>
    <n v="2492.09"/>
    <n v="1400"/>
    <n v="1480"/>
    <n v="1479.3371279878781"/>
    <n v="1760.78"/>
    <n v="1946.04"/>
    <m/>
  </r>
  <r>
    <n v="47"/>
    <x v="45"/>
    <x v="7"/>
    <n v="5.63"/>
    <n v="4.96"/>
    <n v="5.3"/>
    <n v="8130"/>
    <n v="4233.33"/>
    <n v="4033.33"/>
    <n v="3310"/>
    <n v="3306.6685757729938"/>
    <n v="3935.76"/>
    <n v="4133.33"/>
    <m/>
  </r>
  <r>
    <n v="48"/>
    <x v="46"/>
    <x v="7"/>
    <n v="5.92"/>
    <n v="5.58"/>
    <n v="5.75"/>
    <n v="2100"/>
    <n v="1128.6199999999999"/>
    <n v="1466.67"/>
    <n v="1090"/>
    <n v="1090.2337737442897"/>
    <n v="1297.6500000000001"/>
    <n v="1297.6500000000001"/>
    <m/>
  </r>
  <r>
    <n v="49"/>
    <x v="47"/>
    <x v="7"/>
    <n v="5.24"/>
    <n v="6"/>
    <n v="5.62"/>
    <n v="9920"/>
    <n v="4367.24"/>
    <n v="3800"/>
    <n v="2850"/>
    <n v="2851.7638812915498"/>
    <n v="3394.31"/>
    <n v="4083.62"/>
    <m/>
  </r>
  <r>
    <n v="50"/>
    <x v="48"/>
    <x v="7"/>
    <n v="4.82"/>
    <n v="5.9"/>
    <n v="5.36"/>
    <n v="5660"/>
    <n v="2143.73"/>
    <n v="2700"/>
    <n v="1100"/>
    <n v="1097.9548452047836"/>
    <n v="1306.8399999999999"/>
    <n v="2421.86"/>
    <m/>
  </r>
  <r>
    <n v="51"/>
    <x v="49"/>
    <x v="7"/>
    <n v="6.79"/>
    <n v="6.29"/>
    <n v="6.54"/>
    <n v="7000"/>
    <n v="2670.16"/>
    <n v="3033.33"/>
    <n v="2090"/>
    <n v="2085.6470768649283"/>
    <n v="2482.44"/>
    <n v="2851.74"/>
    <m/>
  </r>
  <r>
    <n v="52"/>
    <x v="50"/>
    <x v="7"/>
    <n v="3.47"/>
    <n v="5.2142857139999998"/>
    <n v="4.3435776199999996"/>
    <n v="3600"/>
    <n v="2261.33"/>
    <n v="500"/>
    <n v="0"/>
    <n v="0"/>
    <n v="0"/>
    <n v="1247.33"/>
    <m/>
  </r>
  <r>
    <n v="53"/>
    <x v="51"/>
    <x v="7"/>
    <n v="3.86"/>
    <n v="3.05"/>
    <n v="3.45"/>
    <n v="2615"/>
    <n v="333.62"/>
    <n v="0"/>
    <n v="0"/>
    <n v="0"/>
    <n v="0"/>
    <n v="166.81"/>
    <m/>
  </r>
  <r>
    <n v="54"/>
    <x v="52"/>
    <x v="4"/>
    <n v="4.54"/>
    <n v="1.86"/>
    <n v="3.2"/>
    <n v="1550"/>
    <n v="0"/>
    <n v="0"/>
    <n v="0"/>
    <n v="0"/>
    <n v="0"/>
    <n v="0"/>
    <s v="Projekt wewnętrzny"/>
  </r>
  <r>
    <n v="55"/>
    <x v="53"/>
    <x v="7"/>
    <n v="5.19"/>
    <n v="5.43"/>
    <n v="5.31"/>
    <n v="1783"/>
    <n v="923.53"/>
    <n v="1066.67"/>
    <n v="840"/>
    <n v="836.0433308310736"/>
    <n v="995.1"/>
    <n v="995.1"/>
    <m/>
  </r>
  <r>
    <n v="56"/>
    <x v="54"/>
    <x v="7"/>
    <n v="7.11"/>
    <n v="4.5"/>
    <n v="5.8036030900000002"/>
    <n v="2312"/>
    <n v="1014.95"/>
    <n v="33.33"/>
    <n v="440"/>
    <n v="440.36152288393015"/>
    <n v="524.14"/>
    <n v="524.14"/>
    <m/>
  </r>
  <r>
    <n v="57"/>
    <x v="55"/>
    <x v="7"/>
    <n v="5.83"/>
    <n v="6.25"/>
    <n v="6.0376868769999996"/>
    <n v="10115"/>
    <n v="5787.34"/>
    <n v="1333.33"/>
    <n v="2950"/>
    <n v="2947.5833325381714"/>
    <n v="3508.3590360000003"/>
    <n v="3060.34"/>
    <m/>
  </r>
  <r>
    <n v="58"/>
    <x v="56"/>
    <x v="8"/>
    <n v="4.72"/>
    <n v="6.52"/>
    <n v="5.62"/>
    <n v="10000"/>
    <n v="3005.81"/>
    <n v="9500"/>
    <n v="5250"/>
    <n v="5253.4455871640321"/>
    <n v="6252.91"/>
    <n v="6252.91"/>
    <m/>
  </r>
  <r>
    <n v="59"/>
    <x v="57"/>
    <x v="8"/>
    <n v="4.5999999999999996"/>
    <n v="6"/>
    <n v="5.3"/>
    <n v="1500"/>
    <n v="622.01"/>
    <n v="1233.33"/>
    <n v="780"/>
    <n v="779.39133424988643"/>
    <n v="927.67"/>
    <n v="927.67"/>
    <m/>
  </r>
  <r>
    <n v="60"/>
    <x v="58"/>
    <x v="8"/>
    <n v="5.97"/>
    <n v="4.76"/>
    <n v="5.37"/>
    <n v="1000"/>
    <n v="372.5"/>
    <n v="625"/>
    <n v="420"/>
    <n v="419.02985755401261"/>
    <n v="498.75"/>
    <n v="498.75"/>
    <m/>
  </r>
  <r>
    <n v="61"/>
    <x v="59"/>
    <x v="9"/>
    <n v="4.82"/>
    <n v="5.9"/>
    <n v="5.36"/>
    <n v="700"/>
    <n v="363.03"/>
    <n v="675.67"/>
    <n v="440"/>
    <n v="436.33715593118086"/>
    <n v="519.35"/>
    <n v="519.35"/>
    <m/>
  </r>
  <r>
    <n v="62"/>
    <x v="60"/>
    <x v="10"/>
    <n v="5.12"/>
    <n v="4.76"/>
    <n v="4.9400000000000004"/>
    <n v="3500"/>
    <n v="1081.55"/>
    <n v="1430"/>
    <n v="0"/>
    <n v="0"/>
    <n v="0"/>
    <n v="1255.78"/>
    <m/>
  </r>
  <r>
    <n v="63"/>
    <x v="61"/>
    <x v="10"/>
    <n v="4.4400000000000004"/>
    <n v="3.74"/>
    <n v="4.09"/>
    <n v="2417.13"/>
    <n v="1106.75"/>
    <n v="801"/>
    <n v="0"/>
    <n v="0"/>
    <n v="0"/>
    <n v="953.87"/>
    <m/>
  </r>
  <r>
    <n v="64"/>
    <x v="62"/>
    <x v="10"/>
    <n v="5.89"/>
    <n v="3.28"/>
    <n v="4.58"/>
    <n v="721.83"/>
    <n v="245.76"/>
    <n v="273.33"/>
    <n v="0"/>
    <n v="0"/>
    <n v="0"/>
    <n v="259.55"/>
    <m/>
  </r>
  <r>
    <n v="65"/>
    <x v="63"/>
    <x v="10"/>
    <n v="3.98"/>
    <n v="3.48"/>
    <n v="3.73"/>
    <n v="4000"/>
    <n v="1525"/>
    <n v="1066.67"/>
    <n v="0"/>
    <n v="0"/>
    <n v="0"/>
    <n v="1295.8399999999999"/>
    <m/>
  </r>
  <r>
    <n v="66"/>
    <x v="64"/>
    <x v="10"/>
    <n v="6.13"/>
    <n v="4.62"/>
    <n v="5.38"/>
    <n v="200"/>
    <n v="86"/>
    <n v="200"/>
    <n v="120"/>
    <n v="120.14289650170186"/>
    <n v="143"/>
    <n v="143"/>
    <m/>
  </r>
  <r>
    <n v="67"/>
    <x v="65"/>
    <x v="11"/>
    <n v="5.91"/>
    <n v="5.29"/>
    <n v="5.6"/>
    <n v="1131.0899999999999"/>
    <n v="698.25"/>
    <n v="900"/>
    <n v="670"/>
    <n v="671.38875141566427"/>
    <n v="799.12"/>
    <n v="799.12"/>
    <m/>
  </r>
  <r>
    <n v="68"/>
    <x v="66"/>
    <x v="11"/>
    <n v="7.29"/>
    <n v="5.86"/>
    <n v="6.57"/>
    <n v="1000"/>
    <n v="417.04"/>
    <n v="588.66999999999996"/>
    <n v="420"/>
    <n v="422.47451402713835"/>
    <n v="502.85"/>
    <n v="502.85"/>
    <m/>
  </r>
  <r>
    <n v="69"/>
    <x v="67"/>
    <x v="12"/>
    <n v="6.41"/>
    <n v="5.95"/>
    <n v="6.18"/>
    <n v="1830"/>
    <n v="1378.22"/>
    <n v="1320"/>
    <n v="890"/>
    <n v="894.08159160266496"/>
    <n v="1064.18"/>
    <n v="1349.11"/>
    <m/>
  </r>
  <r>
    <n v="70"/>
    <x v="68"/>
    <x v="12"/>
    <n v="7.16"/>
    <n v="5.95"/>
    <n v="6.56"/>
    <n v="467"/>
    <n v="442.73"/>
    <n v="300"/>
    <n v="310"/>
    <n v="312.00186045365035"/>
    <n v="371.36"/>
    <n v="371.36"/>
    <m/>
  </r>
  <r>
    <n v="71"/>
    <x v="69"/>
    <x v="12"/>
    <n v="4.93"/>
    <n v="5.95"/>
    <n v="5.44"/>
    <n v="467"/>
    <n v="441.56"/>
    <n v="300"/>
    <n v="310"/>
    <n v="311.51456758672037"/>
    <n v="370.78"/>
    <n v="370.78"/>
    <m/>
  </r>
  <r>
    <n v="72"/>
    <x v="70"/>
    <x v="13"/>
    <n v="6.11"/>
    <n v="6.0714285710000002"/>
    <n v="6.0914016000000002"/>
    <n v="2800"/>
    <n v="1500"/>
    <n v="725"/>
    <n v="1130"/>
    <n v="1128.6458942202182"/>
    <n v="1343.37"/>
    <n v="955.87"/>
    <m/>
  </r>
  <r>
    <n v="73"/>
    <x v="71"/>
    <x v="13"/>
    <n v="5.03"/>
    <n v="4.24"/>
    <n v="4.63"/>
    <n v="435"/>
    <n v="504.3"/>
    <n v="341.67"/>
    <n v="0"/>
    <n v="0"/>
    <n v="0"/>
    <n v="422.98"/>
    <m/>
  </r>
  <r>
    <n v="74"/>
    <x v="72"/>
    <x v="13"/>
    <n v="5.57"/>
    <n v="4.0599999999999996"/>
    <n v="4.82"/>
    <n v="400"/>
    <n v="273.77"/>
    <n v="221.67"/>
    <n v="0"/>
    <n v="0"/>
    <n v="0"/>
    <n v="247.72"/>
    <m/>
  </r>
  <r>
    <n v="75"/>
    <x v="73"/>
    <x v="14"/>
    <n v="7.04"/>
    <n v="0"/>
    <n v="3.5210937499999999"/>
    <n v="17115"/>
    <n v="3261.15"/>
    <n v="0"/>
    <n v="0"/>
    <n v="0"/>
    <n v="0"/>
    <n v="0"/>
    <s v="Komercyjny"/>
  </r>
  <r>
    <n v="76"/>
    <x v="74"/>
    <x v="14"/>
    <n v="5.68"/>
    <n v="0"/>
    <n v="2.8409614580000002"/>
    <n v="18665"/>
    <n v="12213.69"/>
    <n v="0"/>
    <n v="0"/>
    <n v="0"/>
    <n v="0"/>
    <n v="0"/>
    <s v="Komercyjny"/>
  </r>
  <r>
    <n v="77"/>
    <x v="75"/>
    <x v="14"/>
    <n v="6.45"/>
    <n v="3.17"/>
    <n v="4.8099999999999996"/>
    <n v="22635"/>
    <n v="5942.82"/>
    <n v="1033.33"/>
    <n v="0"/>
    <n v="0"/>
    <n v="0"/>
    <n v="3488.07"/>
    <m/>
  </r>
  <r>
    <n v="78"/>
    <x v="76"/>
    <x v="14"/>
    <n v="5.74"/>
    <n v="3.65"/>
    <n v="4.7"/>
    <n v="26028"/>
    <n v="10882.4"/>
    <n v="2220"/>
    <n v="0"/>
    <n v="0"/>
    <n v="0"/>
    <n v="6551.2"/>
    <m/>
  </r>
  <r>
    <n v="79"/>
    <x v="77"/>
    <x v="14"/>
    <n v="5.27"/>
    <n v="3.9"/>
    <n v="4.58"/>
    <n v="1405"/>
    <n v="796.09"/>
    <n v="566.66999999999996"/>
    <n v="0"/>
    <n v="0"/>
    <n v="0"/>
    <n v="681.38"/>
    <m/>
  </r>
  <r>
    <n v="80"/>
    <x v="78"/>
    <x v="14"/>
    <n v="5.64"/>
    <n v="3.19"/>
    <n v="4.41"/>
    <n v="2966.4"/>
    <n v="1102.95"/>
    <n v="1200"/>
    <n v="0"/>
    <n v="0"/>
    <n v="0"/>
    <n v="1151.47"/>
    <m/>
  </r>
  <r>
    <n v="81"/>
    <x v="79"/>
    <x v="14"/>
    <n v="3.76"/>
    <n v="4.33"/>
    <n v="4.04"/>
    <n v="4355"/>
    <n v="1639.34"/>
    <n v="1833.33"/>
    <n v="0"/>
    <n v="0"/>
    <n v="0"/>
    <n v="1736.34"/>
    <m/>
  </r>
  <r>
    <n v="82"/>
    <x v="80"/>
    <x v="14"/>
    <n v="5.85"/>
    <n v="3.53"/>
    <n v="4.6900000000000004"/>
    <n v="2966.4"/>
    <n v="1015.32"/>
    <n v="0"/>
    <n v="0"/>
    <n v="0"/>
    <n v="0"/>
    <n v="0"/>
    <s v="Komercyjny"/>
  </r>
  <r>
    <n v="83"/>
    <x v="81"/>
    <x v="11"/>
    <n v="5.96"/>
    <n v="6.56"/>
    <n v="6.26"/>
    <n v="694.6"/>
    <n v="173.29"/>
    <n v="543.33000000000004"/>
    <n v="300"/>
    <n v="301.03777094772585"/>
    <n v="358.31"/>
    <n v="358.31"/>
    <m/>
  </r>
  <r>
    <n v="84"/>
    <x v="82"/>
    <x v="15"/>
    <n v="3.63"/>
    <n v="7.1"/>
    <n v="5.37"/>
    <n v="1300"/>
    <n v="816.71"/>
    <n v="1300"/>
    <n v="890"/>
    <n v="889.19185973105709"/>
    <n v="1058.3599999999999"/>
    <n v="1058.3599999999999"/>
    <m/>
  </r>
  <r>
    <n v="85"/>
    <x v="83"/>
    <x v="15"/>
    <n v="3.94"/>
    <n v="2.0699999999999998"/>
    <n v="3"/>
    <n v="10000"/>
    <n v="1781.3"/>
    <n v="0"/>
    <n v="0"/>
    <n v="0"/>
    <n v="0"/>
    <n v="0"/>
    <s v="Projekt wewnętrzny"/>
  </r>
  <r>
    <n v="86"/>
    <x v="84"/>
    <x v="16"/>
    <n v="6.32"/>
    <n v="5.83"/>
    <n v="6.07"/>
    <n v="2374"/>
    <n v="1015.38"/>
    <n v="1533.33"/>
    <n v="970"/>
    <n v="969.59518277450377"/>
    <n v="1154.06"/>
    <n v="1274.3599999999999"/>
    <m/>
  </r>
  <r>
    <n v="87"/>
    <x v="85"/>
    <x v="17"/>
    <n v="6.84"/>
    <n v="7.29"/>
    <n v="7.07"/>
    <n v="1400"/>
    <n v="632.39"/>
    <n v="1400"/>
    <n v="850"/>
    <n v="853.77070926594013"/>
    <n v="1016.2"/>
    <n v="1016.2"/>
    <m/>
  </r>
  <r>
    <n v="88"/>
    <x v="86"/>
    <x v="17"/>
    <n v="5.76"/>
    <n v="7.05"/>
    <n v="6.4"/>
    <n v="4186"/>
    <n v="2148.02"/>
    <n v="4061.89"/>
    <n v="2610"/>
    <n v="2608.6551503004139"/>
    <n v="3104.95"/>
    <n v="3104.95"/>
    <m/>
  </r>
  <r>
    <n v="89"/>
    <x v="87"/>
    <x v="17"/>
    <n v="4.54"/>
    <n v="7.81"/>
    <n v="6.17"/>
    <n v="1330"/>
    <n v="906.79"/>
    <n v="1330"/>
    <n v="940"/>
    <n v="939.63507305946405"/>
    <n v="1118.4000000000001"/>
    <n v="1118.4000000000001"/>
    <m/>
  </r>
  <r>
    <n v="90"/>
    <x v="88"/>
    <x v="18"/>
    <n v="5.93"/>
    <n v="7.56"/>
    <n v="6.74"/>
    <n v="100"/>
    <n v="39.31"/>
    <n v="100"/>
    <n v="60"/>
    <n v="58.525553638521338"/>
    <n v="69.66"/>
    <n v="69.66"/>
    <m/>
  </r>
  <r>
    <n v="91"/>
    <x v="89"/>
    <x v="18"/>
    <n v="5.79"/>
    <n v="7.61"/>
    <n v="6.7"/>
    <n v="100"/>
    <n v="67.349999999999994"/>
    <n v="100"/>
    <n v="70"/>
    <n v="70.29619685522654"/>
    <n v="83.67"/>
    <n v="83.67"/>
    <m/>
  </r>
  <r>
    <n v="92"/>
    <x v="90"/>
    <x v="18"/>
    <n v="6.88"/>
    <n v="8.67"/>
    <n v="7.77"/>
    <n v="400"/>
    <n v="208.02"/>
    <n v="400"/>
    <n v="260"/>
    <n v="255.41707668169497"/>
    <n v="304.01"/>
    <n v="304.01"/>
    <m/>
  </r>
  <r>
    <n v="93"/>
    <x v="91"/>
    <x v="19"/>
    <n v="6.37"/>
    <n v="7.33"/>
    <n v="6.85"/>
    <n v="1200"/>
    <n v="1000"/>
    <n v="1090.67"/>
    <n v="880"/>
    <n v="878.25297502859451"/>
    <n v="1045.3399999999999"/>
    <n v="1045.3399999999999"/>
    <m/>
  </r>
  <r>
    <n v="94"/>
    <x v="92"/>
    <x v="19"/>
    <n v="7.53"/>
    <n v="7.33"/>
    <n v="7.43"/>
    <n v="2310"/>
    <n v="1178.57"/>
    <n v="2206.67"/>
    <n v="1400"/>
    <n v="1403.3026375444936"/>
    <n v="1670.28"/>
    <n v="1692.62"/>
    <m/>
  </r>
  <r>
    <n v="95"/>
    <x v="93"/>
    <x v="19"/>
    <n v="6.85"/>
    <n v="5.99"/>
    <n v="6.42"/>
    <n v="4225"/>
    <n v="2327.4499999999998"/>
    <n v="2341.67"/>
    <n v="1960"/>
    <n v="1961.4041990000915"/>
    <n v="2334.56"/>
    <n v="2334.56"/>
    <m/>
  </r>
  <r>
    <n v="96"/>
    <x v="94"/>
    <x v="19"/>
    <n v="6.26"/>
    <n v="5.92"/>
    <n v="6.09"/>
    <n v="8000"/>
    <n v="3816.86"/>
    <n v="3400"/>
    <n v="2500"/>
    <n v="2498.9974520388605"/>
    <n v="2974.43"/>
    <n v="3608.43"/>
    <m/>
  </r>
  <r>
    <n v="97"/>
    <x v="95"/>
    <x v="19"/>
    <n v="6.93"/>
    <n v="6.33"/>
    <n v="6.63"/>
    <n v="960"/>
    <n v="573.04"/>
    <n v="903.33"/>
    <n v="620"/>
    <n v="620.19779558455457"/>
    <n v="738.19"/>
    <n v="738.19"/>
    <m/>
  </r>
  <r>
    <n v="98"/>
    <x v="96"/>
    <x v="11"/>
    <n v="6.38"/>
    <n v="7.91"/>
    <n v="7.14"/>
    <n v="390"/>
    <n v="254.11"/>
    <n v="390"/>
    <n v="270"/>
    <n v="270.57356516344817"/>
    <n v="322.05"/>
    <n v="322.05"/>
    <m/>
  </r>
  <r>
    <n v="99"/>
    <x v="97"/>
    <x v="20"/>
    <n v="6.4"/>
    <n v="7.24"/>
    <n v="6.82"/>
    <n v="2400"/>
    <n v="1987.9"/>
    <n v="2266.67"/>
    <n v="1790"/>
    <n v="1786.5500757837685"/>
    <n v="2126.44"/>
    <n v="2127.29"/>
    <m/>
  </r>
  <r>
    <n v="100"/>
    <x v="98"/>
    <x v="20"/>
    <n v="5.48"/>
    <n v="7.14"/>
    <n v="6.31"/>
    <n v="2560"/>
    <n v="1691.36"/>
    <n v="1913.33"/>
    <n v="1510"/>
    <n v="1513.9517247422148"/>
    <n v="1801.98"/>
    <n v="1802.34"/>
    <m/>
  </r>
  <r>
    <n v="101"/>
    <x v="99"/>
    <x v="20"/>
    <n v="6.6"/>
    <n v="8.43"/>
    <n v="7.51"/>
    <n v="1000"/>
    <n v="514.26"/>
    <n v="1000"/>
    <n v="630"/>
    <n v="633.88400386436376"/>
    <n v="754.48"/>
    <n v="757.13"/>
    <m/>
  </r>
  <r>
    <n v="102"/>
    <x v="100"/>
    <x v="20"/>
    <n v="6.05"/>
    <n v="4.7699999999999996"/>
    <n v="5.41"/>
    <n v="1536.46"/>
    <n v="731.01"/>
    <n v="0"/>
    <n v="0"/>
    <n v="0"/>
    <n v="0"/>
    <n v="0"/>
    <s v="Projekt wewnętrzny"/>
  </r>
  <r>
    <n v="103"/>
    <x v="101"/>
    <x v="20"/>
    <n v="6.37"/>
    <n v="5.17"/>
    <n v="5.77"/>
    <n v="683.58"/>
    <n v="518.11"/>
    <n v="611.19000000000005"/>
    <n v="350"/>
    <n v="352.80843725845915"/>
    <n v="419.93"/>
    <n v="564.65"/>
    <m/>
  </r>
  <r>
    <n v="104"/>
    <x v="102"/>
    <x v="20"/>
    <n v="6.4"/>
    <n v="6.27"/>
    <n v="6.34"/>
    <n v="1692.5"/>
    <n v="1201.94"/>
    <n v="1264"/>
    <n v="1040"/>
    <n v="1035.8922174804429"/>
    <n v="1232.97"/>
    <n v="1232.97"/>
    <m/>
  </r>
  <r>
    <n v="105"/>
    <x v="103"/>
    <x v="20"/>
    <n v="6.27"/>
    <n v="6.83"/>
    <n v="6.55"/>
    <n v="11570"/>
    <n v="6009.84"/>
    <n v="6166.67"/>
    <n v="5120"/>
    <n v="5115.1132241639953"/>
    <n v="6088.26"/>
    <n v="6088.26"/>
    <m/>
  </r>
  <r>
    <n v="106"/>
    <x v="104"/>
    <x v="20"/>
    <n v="5.94"/>
    <n v="7.7"/>
    <n v="6.82"/>
    <n v="300"/>
    <n v="293.22000000000003"/>
    <n v="300"/>
    <n v="250"/>
    <n v="246.38535544118241"/>
    <n v="293.26"/>
    <n v="296.61"/>
    <m/>
  </r>
  <r>
    <n v="107"/>
    <x v="105"/>
    <x v="20"/>
    <n v="7"/>
    <n v="6.29"/>
    <n v="6.65"/>
    <n v="462.5"/>
    <n v="340.8"/>
    <n v="340"/>
    <n v="290"/>
    <n v="285.90648726943459"/>
    <n v="340.3"/>
    <n v="340.4"/>
    <m/>
  </r>
  <r>
    <n v="108"/>
    <x v="106"/>
    <x v="21"/>
    <n v="7.41"/>
    <n v="7.54"/>
    <n v="7.47"/>
    <n v="2468.6"/>
    <n v="1659.78"/>
    <n v="2312.1999999999998"/>
    <n v="1670"/>
    <n v="1668.5495875763277"/>
    <n v="1985.99"/>
    <n v="1985.99"/>
    <m/>
  </r>
  <r>
    <n v="109"/>
    <x v="107"/>
    <x v="4"/>
    <n v="6.46"/>
    <n v="6.25"/>
    <n v="6.35"/>
    <n v="2468.6"/>
    <n v="1492.66"/>
    <n v="1000"/>
    <n v="1050"/>
    <n v="1047.1167566221402"/>
    <n v="1246.33"/>
    <n v="1246.33"/>
    <m/>
  </r>
  <r>
    <n v="110"/>
    <x v="108"/>
    <x v="21"/>
    <n v="6.87"/>
    <n v="7.54"/>
    <n v="7.21"/>
    <n v="2468.6"/>
    <n v="1871.85"/>
    <n v="2312.1999999999998"/>
    <n v="1760"/>
    <n v="1757.6401662129745"/>
    <n v="2092.0300000000002"/>
    <n v="2092.0300000000002"/>
    <m/>
  </r>
  <r>
    <n v="111"/>
    <x v="109"/>
    <x v="21"/>
    <n v="6.24"/>
    <n v="6.67"/>
    <n v="6.46"/>
    <n v="756.3"/>
    <n v="431.72"/>
    <n v="132.1"/>
    <n v="240"/>
    <n v="236.84953813143198"/>
    <n v="281.91000000000003"/>
    <n v="281.91000000000003"/>
    <m/>
  </r>
  <r>
    <n v="112"/>
    <x v="110"/>
    <x v="21"/>
    <n v="6.23"/>
    <n v="6.33"/>
    <n v="6.28"/>
    <n v="776.1"/>
    <n v="378.45"/>
    <n v="135.37"/>
    <n v="220"/>
    <n v="215.84553524651906"/>
    <n v="256.91000000000003"/>
    <n v="256.91000000000003"/>
    <m/>
  </r>
  <r>
    <n v="113"/>
    <x v="111"/>
    <x v="21"/>
    <n v="6.87"/>
    <n v="6.52"/>
    <n v="6.69"/>
    <n v="1018"/>
    <n v="569.62"/>
    <n v="900.33"/>
    <n v="620"/>
    <n v="617.50088161413169"/>
    <n v="734.98"/>
    <n v="734.98"/>
    <m/>
  </r>
  <r>
    <n v="114"/>
    <x v="112"/>
    <x v="21"/>
    <n v="6.8"/>
    <n v="5"/>
    <n v="5.9"/>
    <n v="2468.6"/>
    <n v="1629.41"/>
    <n v="686.67"/>
    <n v="740"/>
    <n v="743.4240797097616"/>
    <n v="884.86"/>
    <n v="1158.04"/>
    <m/>
  </r>
  <r>
    <n v="115"/>
    <x v="113"/>
    <x v="22"/>
    <n v="5.7"/>
    <n v="8.08"/>
    <n v="6.89"/>
    <n v="2771.77"/>
    <n v="1630.76"/>
    <n v="2514.5100000000002"/>
    <n v="1310"/>
    <n v="1309.7340054927836"/>
    <n v="1558.91"/>
    <n v="1558.91"/>
    <m/>
  </r>
  <r>
    <n v="116"/>
    <x v="114"/>
    <x v="23"/>
    <n v="5.59"/>
    <n v="5.48"/>
    <n v="5.53"/>
    <n v="1500"/>
    <n v="603.32000000000005"/>
    <n v="1000"/>
    <n v="670"/>
    <n v="673.52275810877131"/>
    <n v="801.66"/>
    <n v="801.66"/>
    <m/>
  </r>
  <r>
    <n v="117"/>
    <x v="115"/>
    <x v="23"/>
    <n v="6.05"/>
    <n v="5.76"/>
    <n v="5.91"/>
    <n v="1850"/>
    <n v="1278.05"/>
    <n v="1146.67"/>
    <n v="1000"/>
    <n v="999.63090689992919"/>
    <n v="1189.81"/>
    <n v="1212.3599999999999"/>
    <m/>
  </r>
  <r>
    <n v="118"/>
    <x v="116"/>
    <x v="23"/>
    <n v="6.08"/>
    <n v="5.29"/>
    <n v="5.68"/>
    <n v="1800"/>
    <n v="852.17"/>
    <n v="1000"/>
    <n v="780"/>
    <n v="778.05547966640597"/>
    <n v="926.08"/>
    <n v="926.08"/>
    <m/>
  </r>
  <r>
    <n v="119"/>
    <x v="117"/>
    <x v="23"/>
    <n v="3.52"/>
    <n v="5.74"/>
    <n v="4.63"/>
    <n v="1620"/>
    <n v="670.49"/>
    <n v="1373.33"/>
    <n v="0"/>
    <n v="0"/>
    <n v="0"/>
    <n v="1021.91"/>
    <m/>
  </r>
  <r>
    <n v="120"/>
    <x v="118"/>
    <x v="24"/>
    <n v="7.35"/>
    <n v="6.81"/>
    <n v="7.08"/>
    <n v="800"/>
    <n v="530.97"/>
    <n v="600"/>
    <n v="480"/>
    <n v="475.09374205442214"/>
    <n v="565.48"/>
    <n v="565.48"/>
    <m/>
  </r>
  <r>
    <n v="121"/>
    <x v="119"/>
    <x v="24"/>
    <n v="4.12"/>
    <n v="7.67"/>
    <n v="5.9"/>
    <n v="8045"/>
    <n v="5410.84"/>
    <n v="3266.67"/>
    <n v="3650"/>
    <n v="3645.2447006766361"/>
    <n v="4338.75"/>
    <n v="4338.75"/>
    <m/>
  </r>
  <r>
    <n v="122"/>
    <x v="120"/>
    <x v="24"/>
    <n v="6.61"/>
    <n v="5.9"/>
    <n v="6.25"/>
    <n v="2500"/>
    <n v="800.95"/>
    <n v="2383.33"/>
    <n v="1340"/>
    <n v="1337.6525261274098"/>
    <n v="1592.14"/>
    <n v="1592.14"/>
    <m/>
  </r>
  <r>
    <n v="123"/>
    <x v="121"/>
    <x v="11"/>
    <n v="5.32"/>
    <n v="6.11"/>
    <n v="5.72"/>
    <n v="1240"/>
    <n v="923.45"/>
    <n v="1226.67"/>
    <n v="900"/>
    <n v="903.22253365817892"/>
    <n v="1075.06"/>
    <n v="1075.06"/>
    <m/>
  </r>
  <r>
    <n v="124"/>
    <x v="122"/>
    <x v="24"/>
    <n v="3.59"/>
    <n v="6.62"/>
    <n v="5.0999999999999996"/>
    <n v="100"/>
    <n v="56.63"/>
    <n v="100"/>
    <n v="70"/>
    <n v="65.801340237855158"/>
    <n v="78.319999999999993"/>
    <n v="78.319999999999993"/>
    <m/>
  </r>
  <r>
    <n v="125"/>
    <x v="123"/>
    <x v="24"/>
    <n v="5.08"/>
    <n v="6.33"/>
    <n v="5.71"/>
    <n v="250"/>
    <n v="106.54"/>
    <n v="250"/>
    <n v="150"/>
    <n v="149.775343771737"/>
    <n v="178.27"/>
    <n v="178.27"/>
    <m/>
  </r>
  <r>
    <n v="126"/>
    <x v="124"/>
    <x v="25"/>
    <n v="6.69"/>
    <n v="5.37"/>
    <n v="6.03"/>
    <n v="792"/>
    <n v="434.11"/>
    <n v="678"/>
    <n v="470"/>
    <n v="467.17103216623292"/>
    <n v="556.04999999999995"/>
    <n v="556.04999999999995"/>
    <m/>
  </r>
  <r>
    <n v="127"/>
    <x v="125"/>
    <x v="25"/>
    <n v="4.91"/>
    <n v="6.9285714289999998"/>
    <n v="5.9184936349999999"/>
    <n v="30169"/>
    <n v="10681.48"/>
    <n v="5325.02"/>
    <n v="6720"/>
    <n v="6724.0114435471705"/>
    <n v="8003.25"/>
    <n v="7840.74"/>
    <m/>
  </r>
  <r>
    <n v="128"/>
    <x v="126"/>
    <x v="25"/>
    <n v="4.46"/>
    <n v="4.95"/>
    <n v="4.7"/>
    <n v="1424"/>
    <n v="509.24"/>
    <n v="500"/>
    <n v="0"/>
    <n v="0"/>
    <n v="0"/>
    <n v="504.62"/>
    <m/>
  </r>
  <r>
    <n v="129"/>
    <x v="127"/>
    <x v="25"/>
    <n v="7.03"/>
    <n v="4.8"/>
    <n v="5.91"/>
    <n v="1945"/>
    <n v="902.73"/>
    <n v="1450"/>
    <n v="930"/>
    <n v="925.7724311554216"/>
    <n v="1101.9000000000001"/>
    <n v="1176.3699999999999"/>
    <m/>
  </r>
  <r>
    <n v="130"/>
    <x v="128"/>
    <x v="25"/>
    <n v="6.82"/>
    <n v="5.07"/>
    <n v="5.95"/>
    <n v="8040"/>
    <n v="4410.8599999999997"/>
    <n v="1713.33"/>
    <n v="2560"/>
    <n v="2564.4123186236334"/>
    <n v="3052.29"/>
    <n v="3062.09"/>
    <m/>
  </r>
  <r>
    <n v="131"/>
    <x v="129"/>
    <x v="25"/>
    <n v="5.51"/>
    <n v="4.22"/>
    <n v="4.8600000000000003"/>
    <n v="2900"/>
    <n v="2306.0700000000002"/>
    <n v="1133.33"/>
    <n v="0"/>
    <n v="0"/>
    <n v="0"/>
    <n v="1719.7"/>
    <m/>
  </r>
  <r>
    <n v="132"/>
    <x v="130"/>
    <x v="25"/>
    <n v="6.6"/>
    <n v="5.52"/>
    <n v="6.06"/>
    <n v="1688"/>
    <n v="731.72"/>
    <n v="1100"/>
    <n v="770"/>
    <n v="769.46904328705364"/>
    <n v="915.86"/>
    <n v="915.86"/>
    <m/>
  </r>
  <r>
    <n v="133"/>
    <x v="131"/>
    <x v="25"/>
    <n v="6.65"/>
    <n v="6.26"/>
    <n v="6.46"/>
    <n v="1450"/>
    <n v="614.27"/>
    <n v="1450"/>
    <n v="870"/>
    <n v="867.16286150536064"/>
    <n v="1032.1400000000001"/>
    <n v="1032.1400000000001"/>
    <m/>
  </r>
  <r>
    <n v="134"/>
    <x v="132"/>
    <x v="25"/>
    <n v="6.36"/>
    <n v="6.19"/>
    <n v="6.27"/>
    <n v="2416"/>
    <n v="1081.26"/>
    <n v="1100"/>
    <n v="750"/>
    <n v="753.11112584028342"/>
    <n v="896.39"/>
    <n v="1090.6300000000001"/>
    <m/>
  </r>
  <r>
    <n v="135"/>
    <x v="133"/>
    <x v="25"/>
    <n v="6.02"/>
    <n v="5.58"/>
    <n v="5.8"/>
    <n v="2150"/>
    <n v="1362.87"/>
    <n v="1430"/>
    <n v="490"/>
    <n v="494.51824392238962"/>
    <n v="588.6"/>
    <n v="1396.43"/>
    <m/>
  </r>
  <r>
    <n v="136"/>
    <x v="134"/>
    <x v="25"/>
    <n v="5.51"/>
    <n v="5.75"/>
    <n v="5.63"/>
    <n v="2108"/>
    <n v="1183.47"/>
    <n v="1300"/>
    <n v="1010"/>
    <n v="1005.486822904243"/>
    <n v="1196.78"/>
    <n v="1241.74"/>
    <m/>
  </r>
  <r>
    <n v="137"/>
    <x v="135"/>
    <x v="26"/>
    <n v="7.6"/>
    <n v="5.31"/>
    <n v="6.46"/>
    <n v="2000"/>
    <n v="1177.3599999999999"/>
    <n v="950"/>
    <n v="890"/>
    <n v="893.66151154496674"/>
    <n v="1063.68"/>
    <n v="1063.68"/>
    <m/>
  </r>
  <r>
    <n v="138"/>
    <x v="136"/>
    <x v="26"/>
    <n v="6.18"/>
    <n v="5.43"/>
    <n v="5.81"/>
    <n v="2000"/>
    <n v="1449.76"/>
    <n v="940"/>
    <n v="1000"/>
    <n v="1003.8905186849897"/>
    <n v="1194.8800000000001"/>
    <n v="1194.8800000000001"/>
    <m/>
  </r>
  <r>
    <n v="139"/>
    <x v="137"/>
    <x v="26"/>
    <n v="6.67"/>
    <n v="4.57"/>
    <n v="5.62"/>
    <n v="1500"/>
    <n v="866.01"/>
    <n v="150"/>
    <n v="430"/>
    <n v="426.80974022258431"/>
    <n v="508.01"/>
    <n v="508.01"/>
    <m/>
  </r>
  <r>
    <n v="140"/>
    <x v="138"/>
    <x v="27"/>
    <n v="7.53"/>
    <n v="6.97"/>
    <n v="7.25"/>
    <n v="2382"/>
    <n v="1349.72"/>
    <n v="1927.33"/>
    <n v="1040"/>
    <n v="1040.177034068965"/>
    <n v="1238.07"/>
    <n v="1638.52"/>
    <m/>
  </r>
  <r>
    <n v="141"/>
    <x v="139"/>
    <x v="27"/>
    <n v="6.48"/>
    <n v="5.45"/>
    <n v="5.96"/>
    <n v="9675"/>
    <n v="7310.78"/>
    <n v="3000"/>
    <n v="4330"/>
    <n v="4331.353057314047"/>
    <n v="5155.3900000000003"/>
    <n v="5155.3900000000003"/>
    <m/>
  </r>
  <r>
    <n v="142"/>
    <x v="140"/>
    <x v="27"/>
    <n v="6.28"/>
    <n v="6.2142857139999998"/>
    <n v="6.2484768319999997"/>
    <n v="29998"/>
    <n v="5770.83"/>
    <n v="4500"/>
    <n v="4310"/>
    <n v="4314.5750598095783"/>
    <n v="5135.42"/>
    <n v="4218.75"/>
    <m/>
  </r>
  <r>
    <n v="143"/>
    <x v="141"/>
    <x v="27"/>
    <n v="6.14"/>
    <n v="6.15"/>
    <n v="6.15"/>
    <n v="2025"/>
    <n v="1330.16"/>
    <n v="1500"/>
    <n v="1160"/>
    <n v="1162.4959452695441"/>
    <n v="1383.66"/>
    <n v="1415.08"/>
    <m/>
  </r>
  <r>
    <n v="144"/>
    <x v="142"/>
    <x v="27"/>
    <n v="6.99"/>
    <n v="5.3571428570000004"/>
    <n v="6.173968715"/>
    <n v="2322"/>
    <n v="936.5"/>
    <n v="700"/>
    <n v="690"/>
    <n v="687.11728391598808"/>
    <n v="817.8408750000001"/>
    <n v="818.25"/>
    <m/>
  </r>
  <r>
    <n v="145"/>
    <x v="143"/>
    <x v="27"/>
    <n v="6.54"/>
    <n v="6.7857142860000002"/>
    <n v="6.6634675899999998"/>
    <n v="30882"/>
    <n v="12581.4"/>
    <n v="5000"/>
    <n v="7380"/>
    <n v="7375.994252231817"/>
    <n v="8779.2720900000004"/>
    <n v="7757.36"/>
    <m/>
  </r>
  <r>
    <n v="146"/>
    <x v="144"/>
    <x v="28"/>
    <n v="7.13"/>
    <n v="6.43"/>
    <n v="6.78"/>
    <n v="250"/>
    <n v="235.92"/>
    <n v="250"/>
    <n v="200"/>
    <n v="196.65627821086261"/>
    <n v="234.07"/>
    <n v="242.96"/>
    <m/>
  </r>
  <r>
    <n v="147"/>
    <x v="145"/>
    <x v="28"/>
    <n v="7.36"/>
    <n v="7.76"/>
    <n v="7.56"/>
    <n v="471"/>
    <n v="347.65"/>
    <n v="447.33"/>
    <n v="330"/>
    <n v="333.95524426896134"/>
    <n v="397.49"/>
    <n v="397.49"/>
    <m/>
  </r>
  <r>
    <n v="148"/>
    <x v="146"/>
    <x v="28"/>
    <n v="7.65"/>
    <n v="7.625"/>
    <n v="7.6392207790000004"/>
    <n v="3820"/>
    <n v="2633.96"/>
    <n v="3400"/>
    <n v="2530"/>
    <n v="2534.7462649489821"/>
    <n v="3016.98"/>
    <n v="1950.32"/>
    <m/>
  </r>
  <r>
    <n v="149"/>
    <x v="147"/>
    <x v="28"/>
    <n v="6.12"/>
    <n v="7.95"/>
    <n v="7.03"/>
    <n v="686"/>
    <n v="667.88"/>
    <n v="615.33000000000004"/>
    <n v="540"/>
    <n v="539.05513163955891"/>
    <n v="641.61"/>
    <n v="641.61"/>
    <m/>
  </r>
  <r>
    <n v="150"/>
    <x v="148"/>
    <x v="28"/>
    <n v="6.5"/>
    <n v="7.49"/>
    <n v="6.99"/>
    <n v="90"/>
    <n v="77.5"/>
    <n v="90"/>
    <n v="70"/>
    <n v="70.36340966445826"/>
    <n v="83.75"/>
    <n v="83.75"/>
    <m/>
  </r>
  <r>
    <n v="151"/>
    <x v="149"/>
    <x v="29"/>
    <n v="6.16"/>
    <n v="6.99"/>
    <n v="6.58"/>
    <n v="1000"/>
    <n v="665.25"/>
    <n v="957.35"/>
    <n v="680"/>
    <n v="681.62190162119373"/>
    <n v="811.3"/>
    <n v="811.3"/>
    <m/>
  </r>
  <r>
    <n v="152"/>
    <x v="150"/>
    <x v="29"/>
    <n v="6.12"/>
    <n v="6.92"/>
    <n v="6.52"/>
    <n v="1000"/>
    <n v="304.98"/>
    <n v="957.35"/>
    <n v="500"/>
    <n v="498.8366669155277"/>
    <n v="593.74"/>
    <n v="631.16"/>
    <m/>
  </r>
  <r>
    <n v="153"/>
    <x v="151"/>
    <x v="29"/>
    <n v="5.08"/>
    <n v="6.44"/>
    <n v="5.76"/>
    <n v="250"/>
    <n v="209.34"/>
    <n v="232.35"/>
    <n v="190"/>
    <n v="185.54936148532065"/>
    <n v="220.85"/>
    <n v="220.85"/>
    <m/>
  </r>
  <r>
    <n v="154"/>
    <x v="152"/>
    <x v="30"/>
    <n v="6.36"/>
    <n v="5.14"/>
    <n v="5.75"/>
    <n v="2124"/>
    <n v="939.19"/>
    <n v="1803.33"/>
    <n v="1150"/>
    <n v="1152.0779598386271"/>
    <n v="1371.26"/>
    <n v="1371.26"/>
    <m/>
  </r>
  <r>
    <n v="155"/>
    <x v="153"/>
    <x v="30"/>
    <n v="6.4"/>
    <n v="5.25"/>
    <n v="5.82"/>
    <n v="2833"/>
    <n v="1643.6"/>
    <n v="1100"/>
    <n v="1150"/>
    <n v="1152.5316463009412"/>
    <n v="1371.8"/>
    <n v="1371.8"/>
    <m/>
  </r>
  <r>
    <n v="156"/>
    <x v="154"/>
    <x v="31"/>
    <n v="5.58"/>
    <n v="5.2857142860000002"/>
    <n v="5.4329828830000002"/>
    <n v="2000"/>
    <n v="967.84"/>
    <n v="1650"/>
    <n v="1100"/>
    <n v="1099.7023782448084"/>
    <n v="1308.92"/>
    <n v="483.92"/>
    <s v="Błąd kosztorysu"/>
  </r>
  <r>
    <n v="157"/>
    <x v="155"/>
    <x v="31"/>
    <n v="6.2"/>
    <n v="5.375"/>
    <n v="5.7895806759999999"/>
    <n v="10000"/>
    <n v="4118.34"/>
    <n v="3000"/>
    <n v="2990"/>
    <n v="2990.2726779158197"/>
    <n v="3559.17"/>
    <n v="2059.17"/>
    <s v="Błąd kosztorysu"/>
  </r>
  <r>
    <n v="158"/>
    <x v="156"/>
    <x v="32"/>
    <n v="4.5999999999999996"/>
    <n v="5.35"/>
    <n v="4.9800000000000004"/>
    <n v="1500"/>
    <n v="583.92999999999995"/>
    <n v="1000"/>
    <n v="0"/>
    <n v="0"/>
    <n v="0"/>
    <n v="791.96"/>
    <m/>
  </r>
  <r>
    <n v="159"/>
    <x v="157"/>
    <x v="32"/>
    <n v="5.99"/>
    <n v="5.0714285710000002"/>
    <n v="5.5286330049999997"/>
    <n v="1500"/>
    <n v="451.74"/>
    <n v="500"/>
    <n v="400"/>
    <n v="399.8069941137403"/>
    <n v="475.87"/>
    <n v="459.2"/>
    <m/>
  </r>
  <r>
    <n v="160"/>
    <x v="158"/>
    <x v="32"/>
    <n v="5.21"/>
    <n v="5.18"/>
    <n v="5.2"/>
    <n v="700"/>
    <n v="366.18"/>
    <n v="272"/>
    <n v="270"/>
    <n v="268.08669122187445"/>
    <n v="319.08999999999997"/>
    <n v="319.08999999999997"/>
    <m/>
  </r>
  <r>
    <n v="161"/>
    <x v="159"/>
    <x v="32"/>
    <n v="5.83"/>
    <n v="3.02"/>
    <n v="4.42"/>
    <n v="2550"/>
    <n v="963.41"/>
    <n v="333.33"/>
    <n v="0"/>
    <n v="0"/>
    <n v="0"/>
    <n v="648.37"/>
    <m/>
  </r>
  <r>
    <n v="162"/>
    <x v="160"/>
    <x v="32"/>
    <n v="6.43"/>
    <n v="5.7"/>
    <n v="6.07"/>
    <n v="4000"/>
    <n v="1780.47"/>
    <n v="1600"/>
    <n v="1410"/>
    <n v="1414.3927510677277"/>
    <n v="1683.48"/>
    <n v="1690.24"/>
    <m/>
  </r>
  <r>
    <n v="163"/>
    <x v="161"/>
    <x v="32"/>
    <n v="5.14"/>
    <n v="5.0999999999999996"/>
    <n v="5.3190866510000001"/>
    <n v="4500"/>
    <n v="2506.5"/>
    <n v="700"/>
    <n v="1890"/>
    <n v="1893.0907800172008"/>
    <n v="2253.25"/>
    <n v="1603.25"/>
    <m/>
  </r>
  <r>
    <n v="164"/>
    <x v="162"/>
    <x v="32"/>
    <n v="6.19"/>
    <n v="4.49"/>
    <n v="5.34"/>
    <n v="400"/>
    <n v="223.36"/>
    <n v="320"/>
    <n v="230"/>
    <n v="228.2547001509256"/>
    <n v="271.68"/>
    <n v="271.68"/>
    <m/>
  </r>
  <r>
    <n v="165"/>
    <x v="163"/>
    <x v="11"/>
    <n v="2.93"/>
    <n v="5.63"/>
    <n v="4.28"/>
    <n v="5000"/>
    <n v="2588.84"/>
    <n v="1166.67"/>
    <n v="0"/>
    <n v="0"/>
    <n v="0"/>
    <n v="1877.75"/>
    <m/>
  </r>
  <r>
    <n v="166"/>
    <x v="164"/>
    <x v="33"/>
    <n v="6.05"/>
    <n v="0"/>
    <n v="3.0262681159999998"/>
    <n v="984"/>
    <n v="168.64"/>
    <n v="0"/>
    <n v="0"/>
    <n v="0"/>
    <n v="0"/>
    <n v="167.66"/>
    <m/>
  </r>
  <r>
    <n v="167"/>
    <x v="165"/>
    <x v="34"/>
    <n v="5.71"/>
    <n v="3.1"/>
    <n v="4.4000000000000004"/>
    <n v="5345"/>
    <n v="1855.56"/>
    <n v="500"/>
    <n v="0"/>
    <n v="0"/>
    <n v="0"/>
    <n v="1177.78"/>
    <m/>
  </r>
  <r>
    <n v="168"/>
    <x v="166"/>
    <x v="34"/>
    <n v="6.05"/>
    <n v="4.29"/>
    <n v="5.17"/>
    <n v="2509"/>
    <n v="1118.26"/>
    <n v="1233.33"/>
    <n v="990"/>
    <n v="987.85186208207006"/>
    <n v="1175.79"/>
    <n v="1175.79"/>
    <m/>
  </r>
  <r>
    <n v="169"/>
    <x v="167"/>
    <x v="34"/>
    <n v="6"/>
    <n v="4.3899999999999997"/>
    <n v="5.19"/>
    <n v="2599"/>
    <n v="1491.18"/>
    <n v="750"/>
    <n v="940"/>
    <n v="941.47502371218229"/>
    <n v="1120.5899999999999"/>
    <n v="1120.5899999999999"/>
    <m/>
  </r>
  <r>
    <n v="170"/>
    <x v="168"/>
    <x v="34"/>
    <n v="5.42"/>
    <n v="5.6875"/>
    <n v="5.554328087"/>
    <n v="3790"/>
    <n v="2128.46"/>
    <n v="2000"/>
    <n v="1730"/>
    <n v="1734.2837150049513"/>
    <n v="2064.23"/>
    <n v="1397.57"/>
    <m/>
  </r>
  <r>
    <n v="171"/>
    <x v="169"/>
    <x v="34"/>
    <n v="5.0999999999999996"/>
    <n v="4.8600000000000003"/>
    <n v="4.9800000000000004"/>
    <n v="909"/>
    <n v="483.5"/>
    <n v="430"/>
    <n v="0"/>
    <n v="0"/>
    <n v="0"/>
    <n v="456.75"/>
    <m/>
  </r>
  <r>
    <n v="172"/>
    <x v="170"/>
    <x v="34"/>
    <n v="5.9"/>
    <n v="5.57"/>
    <n v="5.74"/>
    <n v="1079"/>
    <n v="603.03"/>
    <n v="500"/>
    <n v="460"/>
    <n v="463.36510684348673"/>
    <n v="551.52"/>
    <n v="551.52"/>
    <m/>
  </r>
  <r>
    <n v="173"/>
    <x v="171"/>
    <x v="34"/>
    <n v="5.05"/>
    <n v="4.97"/>
    <n v="5.01"/>
    <n v="2719.5"/>
    <n v="1022.36"/>
    <n v="613.33000000000004"/>
    <n v="690"/>
    <n v="687.12495037704105"/>
    <n v="817.85"/>
    <n v="817.85"/>
    <m/>
  </r>
  <r>
    <n v="174"/>
    <x v="172"/>
    <x v="34"/>
    <n v="5.53"/>
    <n v="5.5"/>
    <n v="5.5138468520000004"/>
    <n v="4465"/>
    <n v="2770.24"/>
    <n v="1500"/>
    <n v="1790"/>
    <n v="1793.8426655854103"/>
    <n v="2135.12"/>
    <n v="1451.78"/>
    <m/>
  </r>
  <r>
    <n v="175"/>
    <x v="173"/>
    <x v="34"/>
    <n v="6.09"/>
    <n v="4.05"/>
    <n v="5.07"/>
    <n v="4052.7"/>
    <n v="1906.36"/>
    <n v="2133.33"/>
    <n v="1700"/>
    <n v="1696.9890074824998"/>
    <n v="2019.84"/>
    <n v="2019.84"/>
    <m/>
  </r>
  <r>
    <n v="176"/>
    <x v="174"/>
    <x v="34"/>
    <n v="5.9"/>
    <n v="4.58"/>
    <n v="5.24"/>
    <n v="4995"/>
    <n v="3284.41"/>
    <n v="1500"/>
    <n v="2010"/>
    <n v="2009.8310280515466"/>
    <n v="2392.1999999999998"/>
    <n v="2392.1999999999998"/>
    <m/>
  </r>
  <r>
    <n v="177"/>
    <x v="175"/>
    <x v="34"/>
    <n v="5.9"/>
    <n v="6.08"/>
    <n v="5.99"/>
    <n v="4606.2"/>
    <n v="2329.37"/>
    <n v="0"/>
    <n v="0"/>
    <n v="0"/>
    <n v="0"/>
    <n v="0"/>
    <s v="Komercyjny"/>
  </r>
  <r>
    <m/>
    <x v="176"/>
    <x v="35"/>
    <m/>
    <m/>
    <m/>
    <m/>
    <m/>
    <m/>
    <n v="193570"/>
    <n v="193539.99999999994"/>
    <n v="230360.85200100002"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14">
  <r>
    <n v="1"/>
    <x v="0"/>
    <x v="0"/>
    <n v="4.5199999999999996"/>
    <n v="1.79"/>
    <n v="3.15"/>
    <n v="1500"/>
    <n v="512.71"/>
    <n v="0"/>
    <n v="0"/>
    <n v="0"/>
    <n v="0"/>
    <n v="0"/>
  </r>
  <r>
    <n v="2"/>
    <x v="1"/>
    <x v="0"/>
    <n v="7.32"/>
    <n v="2.5"/>
    <n v="4.91"/>
    <n v="10000"/>
    <n v="3654.21"/>
    <n v="0"/>
    <n v="0"/>
    <n v="0"/>
    <n v="0"/>
    <n v="0"/>
  </r>
  <r>
    <n v="3"/>
    <x v="2"/>
    <x v="0"/>
    <n v="4.47"/>
    <n v="3.92"/>
    <n v="4.1900000000000004"/>
    <n v="750"/>
    <n v="393.15"/>
    <n v="0"/>
    <n v="0"/>
    <n v="0"/>
    <n v="0"/>
    <n v="196.57"/>
  </r>
  <r>
    <n v="4"/>
    <x v="3"/>
    <x v="1"/>
    <n v="5.49"/>
    <n v="4.79"/>
    <n v="5.14"/>
    <n v="980"/>
    <n v="656.4"/>
    <n v="676.67"/>
    <n v="495"/>
    <n v="549.29668344624247"/>
    <n v="653.79999999999995"/>
    <n v="666.54"/>
  </r>
  <r>
    <n v="5"/>
    <x v="4"/>
    <x v="1"/>
    <n v="4.1500000000000004"/>
    <n v="4.46"/>
    <n v="4.3"/>
    <n v="824"/>
    <n v="266.29000000000002"/>
    <n v="624.66999999999996"/>
    <n v="155"/>
    <n v="0"/>
    <n v="0"/>
    <n v="445.48"/>
  </r>
  <r>
    <n v="6"/>
    <x v="5"/>
    <x v="1"/>
    <n v="5.71"/>
    <n v="5.38"/>
    <n v="5.55"/>
    <n v="1476"/>
    <n v="841.93"/>
    <n v="700"/>
    <n v="610"/>
    <n v="614.82917244717066"/>
    <n v="731.8"/>
    <n v="770.97"/>
  </r>
  <r>
    <n v="7"/>
    <x v="6"/>
    <x v="2"/>
    <n v="7.55"/>
    <n v="6"/>
    <n v="6.7742192020000003"/>
    <n v="10000"/>
    <n v="7809.72"/>
    <n v="4000"/>
    <n v="4760"/>
    <n v="4961.0278590002736"/>
    <n v="5904.86"/>
    <n v="3904.86"/>
  </r>
  <r>
    <n v="8"/>
    <x v="7"/>
    <x v="2"/>
    <n v="6.78"/>
    <n v="0"/>
    <n v="3.3888180270000001"/>
    <n v="10000"/>
    <n v="5176.87"/>
    <n v="0"/>
    <n v="0"/>
    <n v="0"/>
    <n v="0"/>
    <n v="0"/>
  </r>
  <r>
    <n v="9"/>
    <x v="8"/>
    <x v="2"/>
    <n v="6.88"/>
    <n v="7.5714285710000002"/>
    <n v="7.2250525210000003"/>
    <n v="7000"/>
    <n v="2923.53"/>
    <n v="2500"/>
    <n v="2280"/>
    <n v="2278.3125945276579"/>
    <n v="2711.76"/>
    <n v="1495.1"/>
  </r>
  <r>
    <n v="10"/>
    <x v="9"/>
    <x v="2"/>
    <n v="7.34"/>
    <n v="6.8125"/>
    <n v="7.0761781150000003"/>
    <n v="3500"/>
    <n v="1546.01"/>
    <n v="0"/>
    <n v="1450"/>
    <n v="649.44376920150728"/>
    <n v="773"/>
    <n v="773"/>
  </r>
  <r>
    <n v="11"/>
    <x v="10"/>
    <x v="2"/>
    <n v="6.94"/>
    <n v="3.38"/>
    <n v="5.16"/>
    <n v="12500"/>
    <n v="6441.18"/>
    <n v="1833.33"/>
    <n v="3280"/>
    <n v="3475.9524374242378"/>
    <n v="4137.25"/>
    <n v="4137.25"/>
  </r>
  <r>
    <n v="12"/>
    <x v="11"/>
    <x v="2"/>
    <n v="7.02"/>
    <n v="6.13"/>
    <n v="6.57"/>
    <n v="5188"/>
    <n v="2475.42"/>
    <n v="3500"/>
    <n v="2310"/>
    <n v="2510.1547783713263"/>
    <n v="2987.71"/>
    <n v="2987.71"/>
  </r>
  <r>
    <n v="13"/>
    <x v="12"/>
    <x v="2"/>
    <n v="6.06"/>
    <n v="4.33"/>
    <n v="5.19"/>
    <n v="5300"/>
    <n v="2451.7800000000002"/>
    <n v="2353"/>
    <n v="2020"/>
    <n v="2018.3922596274372"/>
    <n v="2402.39"/>
    <n v="2402.39"/>
  </r>
  <r>
    <n v="14"/>
    <x v="13"/>
    <x v="2"/>
    <n v="7.17"/>
    <n v="3.38"/>
    <n v="5.27"/>
    <n v="8500"/>
    <n v="5380.71"/>
    <n v="1766.67"/>
    <n v="3000"/>
    <n v="3002.4718027913768"/>
    <n v="3573.69"/>
    <n v="3573.69"/>
  </r>
  <r>
    <n v="15"/>
    <x v="14"/>
    <x v="2"/>
    <n v="6.31"/>
    <n v="3.71"/>
    <n v="5.01"/>
    <n v="10000"/>
    <n v="4469.58"/>
    <n v="0"/>
    <n v="0"/>
    <n v="0"/>
    <n v="0"/>
    <n v="0"/>
  </r>
  <r>
    <n v="16"/>
    <x v="15"/>
    <x v="2"/>
    <n v="6.33"/>
    <n v="6.9285714289999998"/>
    <n v="6.6288630780000002"/>
    <n v="13000"/>
    <n v="4891.12"/>
    <n v="3500"/>
    <n v="3320"/>
    <n v="3524.9421737530088"/>
    <n v="4195.5600000000004"/>
    <n v="2445.56"/>
  </r>
  <r>
    <n v="17"/>
    <x v="16"/>
    <x v="3"/>
    <n v="5.25"/>
    <n v="6.15"/>
    <n v="5.7"/>
    <n v="2000"/>
    <n v="678.15"/>
    <n v="1600"/>
    <n v="960"/>
    <n v="957.00118264470996"/>
    <n v="1139.07"/>
    <n v="1139.07"/>
  </r>
  <r>
    <n v="18"/>
    <x v="17"/>
    <x v="3"/>
    <n v="4.3099999999999996"/>
    <n v="3.33"/>
    <n v="3.82"/>
    <n v="300"/>
    <n v="38.78"/>
    <n v="0"/>
    <n v="0"/>
    <n v="0"/>
    <n v="0"/>
    <n v="0"/>
  </r>
  <r>
    <n v="19"/>
    <x v="18"/>
    <x v="3"/>
    <n v="5.0599999999999996"/>
    <n v="6.13"/>
    <n v="5.6"/>
    <n v="2000"/>
    <n v="1404.07"/>
    <n v="1517.33"/>
    <n v="1230"/>
    <n v="1227.2218805596917"/>
    <n v="1460.7"/>
    <n v="1460.7"/>
  </r>
  <r>
    <n v="20"/>
    <x v="19"/>
    <x v="4"/>
    <n v="6.4"/>
    <n v="4.29"/>
    <n v="5.34"/>
    <n v="7500"/>
    <n v="2538.25"/>
    <n v="0"/>
    <n v="1070"/>
    <n v="1066.272407253181"/>
    <n v="1269.1300000000001"/>
    <n v="1269.1300000000001"/>
  </r>
  <r>
    <n v="21"/>
    <x v="20"/>
    <x v="5"/>
    <n v="5.99"/>
    <n v="6.04"/>
    <n v="6.01"/>
    <n v="1795"/>
    <n v="738.21"/>
    <n v="1795"/>
    <n v="1060"/>
    <n v="1064.1552037623817"/>
    <n v="1266.6099999999999"/>
    <n v="1266.6099999999999"/>
  </r>
  <r>
    <n v="22"/>
    <x v="21"/>
    <x v="5"/>
    <n v="3.33"/>
    <n v="2.69"/>
    <n v="3.01"/>
    <n v="220"/>
    <n v="113.12"/>
    <n v="16.670000000000002"/>
    <n v="0"/>
    <n v="0"/>
    <n v="0"/>
    <n v="64.89"/>
  </r>
  <r>
    <n v="23"/>
    <x v="22"/>
    <x v="5"/>
    <n v="5.63"/>
    <n v="4.2142857139999998"/>
    <n v="4.9242346939999999"/>
    <n v="1050"/>
    <n v="500.86"/>
    <n v="700"/>
    <n v="0"/>
    <n v="0"/>
    <n v="0"/>
    <n v="333.76"/>
  </r>
  <r>
    <n v="24"/>
    <x v="23"/>
    <x v="5"/>
    <n v="5.58"/>
    <n v="5.29"/>
    <n v="5.44"/>
    <n v="879"/>
    <n v="380"/>
    <n v="593"/>
    <n v="410"/>
    <n v="408.73789614040527"/>
    <n v="486.5"/>
    <n v="486.5"/>
  </r>
  <r>
    <n v="25"/>
    <x v="24"/>
    <x v="5"/>
    <n v="6.1"/>
    <n v="5.8"/>
    <n v="5.9487836439999997"/>
    <n v="750"/>
    <n v="688.87"/>
    <n v="300"/>
    <n v="360"/>
    <n v="359.39529256316786"/>
    <n v="427.77"/>
    <n v="427.77"/>
  </r>
  <r>
    <n v="27"/>
    <x v="25"/>
    <x v="5"/>
    <n v="4.01"/>
    <n v="4"/>
    <n v="4.01"/>
    <n v="2500"/>
    <n v="383.78"/>
    <n v="516.66999999999996"/>
    <n v="0"/>
    <n v="0"/>
    <n v="0"/>
    <n v="450.23"/>
  </r>
  <r>
    <n v="28"/>
    <x v="26"/>
    <x v="5"/>
    <n v="3.88"/>
    <n v="4"/>
    <n v="3.94"/>
    <n v="1050"/>
    <n v="200.88"/>
    <n v="0"/>
    <n v="0"/>
    <n v="0"/>
    <n v="0"/>
    <n v="100.44"/>
  </r>
  <r>
    <n v="29"/>
    <x v="27"/>
    <x v="5"/>
    <n v="5.81"/>
    <n v="4.5"/>
    <n v="5.1551923080000002"/>
    <n v="500"/>
    <n v="423.54"/>
    <n v="350"/>
    <n v="320"/>
    <n v="324.94872783191067"/>
    <n v="386.77"/>
    <n v="211.77"/>
  </r>
  <r>
    <n v="30"/>
    <x v="28"/>
    <x v="5"/>
    <n v="6.16"/>
    <n v="4.3571428570000004"/>
    <n v="5.2569686410000003"/>
    <n v="1000"/>
    <n v="549.76"/>
    <n v="674.88"/>
    <n v="570"/>
    <n v="567.00725867880101"/>
    <n v="674.88"/>
    <n v="608.21"/>
  </r>
  <r>
    <n v="31"/>
    <x v="29"/>
    <x v="5"/>
    <n v="4.07"/>
    <n v="4.88"/>
    <n v="4.47"/>
    <n v="1200"/>
    <n v="223.88"/>
    <n v="566.66999999999996"/>
    <n v="0"/>
    <n v="0"/>
    <n v="0"/>
    <n v="395.28"/>
  </r>
  <r>
    <n v="32"/>
    <x v="30"/>
    <x v="6"/>
    <n v="5.77"/>
    <n v="6.52"/>
    <n v="6.14"/>
    <n v="1250"/>
    <n v="594.53"/>
    <n v="1233.33"/>
    <n v="770"/>
    <n v="767.84753426433826"/>
    <n v="913.93"/>
    <n v="913.93"/>
  </r>
  <r>
    <n v="33"/>
    <x v="31"/>
    <x v="6"/>
    <n v="6.23"/>
    <n v="6.58"/>
    <n v="6.4"/>
    <n v="2100"/>
    <n v="1196.75"/>
    <n v="1833.33"/>
    <n v="1270"/>
    <n v="1272.8761812303383"/>
    <n v="1515.04"/>
    <n v="1515.04"/>
  </r>
  <r>
    <n v="34"/>
    <x v="32"/>
    <x v="6"/>
    <n v="7.89"/>
    <n v="7.86"/>
    <n v="7.88"/>
    <n v="1360"/>
    <n v="635.04999999999995"/>
    <n v="1340"/>
    <n v="400"/>
    <n v="829.68331875752187"/>
    <n v="987.53"/>
    <n v="987.53"/>
  </r>
  <r>
    <n v="35"/>
    <x v="33"/>
    <x v="6"/>
    <n v="6.05"/>
    <n v="5.33"/>
    <n v="5.69"/>
    <n v="1400"/>
    <n v="853.15"/>
    <n v="1250"/>
    <n v="880"/>
    <n v="883.49557414866877"/>
    <n v="1051.58"/>
    <n v="1051.58"/>
  </r>
  <r>
    <n v="36"/>
    <x v="34"/>
    <x v="4"/>
    <n v="6.97"/>
    <n v="4.46"/>
    <n v="5.71"/>
    <n v="8750"/>
    <s v="brak ocen"/>
    <n v="3000"/>
    <n v="2520"/>
    <n v="2520.4803461895494"/>
    <n v="3000"/>
    <n v="3000"/>
  </r>
  <r>
    <n v="37"/>
    <x v="35"/>
    <x v="6"/>
    <n v="8.23"/>
    <n v="6.29"/>
    <n v="7.26"/>
    <n v="1510"/>
    <n v="877.65"/>
    <n v="1506.67"/>
    <n v="800"/>
    <n v="1001.6052831711112"/>
    <n v="1192.1600000000001"/>
    <n v="1192.1600000000001"/>
  </r>
  <r>
    <n v="38"/>
    <x v="36"/>
    <x v="6"/>
    <n v="6.21"/>
    <n v="8.58"/>
    <n v="7.4"/>
    <n v="14500"/>
    <n v="11303.03"/>
    <n v="14500"/>
    <n v="10820"/>
    <n v="10819.825612509805"/>
    <n v="12878.29"/>
    <n v="12901.52"/>
  </r>
  <r>
    <n v="39"/>
    <x v="37"/>
    <x v="6"/>
    <n v="7.06"/>
    <n v="5.62"/>
    <n v="6.34"/>
    <n v="500"/>
    <n v="348.39"/>
    <n v="450"/>
    <n v="330"/>
    <n v="330.56099740275937"/>
    <n v="393.45"/>
    <n v="399.2"/>
  </r>
  <r>
    <n v="40"/>
    <x v="38"/>
    <x v="6"/>
    <n v="5.66"/>
    <n v="7.5714285710000002"/>
    <n v="6.6153518120000001"/>
    <n v="13500"/>
    <n v="6938.6"/>
    <n v="9333.33"/>
    <n v="7760"/>
    <n v="6835.5090924614424"/>
    <n v="8135.96"/>
    <n v="7135.96"/>
  </r>
  <r>
    <n v="41"/>
    <x v="39"/>
    <x v="7"/>
    <n v="5.42"/>
    <n v="5.38"/>
    <n v="5.4"/>
    <n v="1602"/>
    <n v="728.61"/>
    <n v="714.67"/>
    <n v="610"/>
    <n v="606.29314567474216"/>
    <n v="721.64"/>
    <n v="721.64"/>
  </r>
  <r>
    <n v="42"/>
    <x v="40"/>
    <x v="7"/>
    <n v="6.8"/>
    <n v="5.9285714289999998"/>
    <n v="6.3664886520000001"/>
    <n v="18090"/>
    <n v="5419.75"/>
    <n v="3500"/>
    <n v="3750"/>
    <n v="3746.6352234026876"/>
    <n v="4459.43"/>
    <n v="4459.88"/>
  </r>
  <r>
    <n v="43"/>
    <x v="41"/>
    <x v="7"/>
    <n v="5.76"/>
    <n v="4.58"/>
    <n v="5.17"/>
    <n v="4007"/>
    <n v="2067.29"/>
    <n v="1700"/>
    <n v="1140"/>
    <n v="1135.8040584033968"/>
    <n v="1351.89"/>
    <n v="1883.64"/>
  </r>
  <r>
    <n v="44"/>
    <x v="42"/>
    <x v="7"/>
    <n v="5.45"/>
    <n v="4.71"/>
    <n v="5.08"/>
    <n v="3530"/>
    <n v="2278.38"/>
    <n v="1400"/>
    <n v="1490"/>
    <n v="1488.5032748468543"/>
    <n v="1771.69"/>
    <n v="1839.19"/>
  </r>
  <r>
    <n v="45"/>
    <x v="43"/>
    <x v="7"/>
    <n v="5.77"/>
    <n v="4.9000000000000004"/>
    <n v="5.33"/>
    <n v="3725"/>
    <n v="1309.1500000000001"/>
    <n v="1750"/>
    <n v="920"/>
    <n v="922.31097147998787"/>
    <n v="1097.78"/>
    <n v="1529.57"/>
  </r>
  <r>
    <n v="46"/>
    <x v="44"/>
    <x v="7"/>
    <n v="6.23"/>
    <n v="5.7936507940000004"/>
    <n v="5.7936507940000004"/>
    <n v="5000"/>
    <n v="2492.09"/>
    <n v="1400"/>
    <n v="1480"/>
    <n v="1479.3371279878781"/>
    <n v="1760.78"/>
    <n v="1946.04"/>
  </r>
  <r>
    <n v="47"/>
    <x v="45"/>
    <x v="7"/>
    <n v="5.63"/>
    <n v="4.96"/>
    <n v="5.3"/>
    <n v="8130"/>
    <n v="4233.33"/>
    <n v="4033.33"/>
    <n v="3310"/>
    <n v="3306.6685757729938"/>
    <n v="3935.76"/>
    <n v="4133.33"/>
  </r>
  <r>
    <n v="48"/>
    <x v="46"/>
    <x v="7"/>
    <n v="5.92"/>
    <n v="5.58"/>
    <n v="5.75"/>
    <n v="2100"/>
    <n v="1128.6199999999999"/>
    <n v="1466.67"/>
    <n v="1090"/>
    <n v="1090.2337737442897"/>
    <n v="1297.6500000000001"/>
    <n v="1297.6500000000001"/>
  </r>
  <r>
    <n v="49"/>
    <x v="47"/>
    <x v="7"/>
    <n v="5.24"/>
    <n v="6"/>
    <n v="5.62"/>
    <n v="9920"/>
    <n v="4367.24"/>
    <n v="3800"/>
    <n v="2850"/>
    <n v="2851.7638812915498"/>
    <n v="3394.31"/>
    <n v="4083.62"/>
  </r>
  <r>
    <n v="50"/>
    <x v="48"/>
    <x v="7"/>
    <n v="4.82"/>
    <n v="5.9"/>
    <n v="5.36"/>
    <n v="5660"/>
    <n v="2143.73"/>
    <n v="2700"/>
    <n v="1100"/>
    <n v="1097.9548452047836"/>
    <n v="1306.8399999999999"/>
    <n v="2421.86"/>
  </r>
  <r>
    <n v="51"/>
    <x v="49"/>
    <x v="7"/>
    <n v="6.79"/>
    <n v="6.29"/>
    <n v="6.54"/>
    <n v="7000"/>
    <n v="2670.16"/>
    <n v="3033.33"/>
    <n v="2090"/>
    <n v="2085.6470768649283"/>
    <n v="2482.44"/>
    <n v="2851.74"/>
  </r>
  <r>
    <n v="52"/>
    <x v="50"/>
    <x v="7"/>
    <n v="3.47"/>
    <n v="5.2142857139999998"/>
    <n v="4.3435776199999996"/>
    <n v="3600"/>
    <n v="2261.33"/>
    <n v="500"/>
    <n v="0"/>
    <n v="0"/>
    <n v="0"/>
    <n v="1247.33"/>
  </r>
  <r>
    <n v="53"/>
    <x v="51"/>
    <x v="7"/>
    <n v="3.86"/>
    <n v="3.05"/>
    <n v="3.45"/>
    <n v="2615"/>
    <n v="333.62"/>
    <n v="0"/>
    <n v="0"/>
    <n v="0"/>
    <n v="0"/>
    <n v="166.81"/>
  </r>
  <r>
    <n v="54"/>
    <x v="52"/>
    <x v="4"/>
    <n v="4.54"/>
    <n v="1.86"/>
    <n v="3.2"/>
    <n v="1550"/>
    <n v="0"/>
    <n v="0"/>
    <n v="0"/>
    <n v="0"/>
    <n v="0"/>
    <n v="0"/>
  </r>
  <r>
    <n v="55"/>
    <x v="53"/>
    <x v="7"/>
    <n v="5.19"/>
    <n v="5.43"/>
    <n v="5.31"/>
    <n v="1783"/>
    <n v="923.53"/>
    <n v="1066.67"/>
    <n v="840"/>
    <n v="836.0433308310736"/>
    <n v="995.1"/>
    <n v="995.1"/>
  </r>
  <r>
    <n v="56"/>
    <x v="54"/>
    <x v="7"/>
    <n v="7.11"/>
    <n v="4.5"/>
    <n v="5.8036030900000002"/>
    <n v="2312"/>
    <n v="1014.95"/>
    <n v="33.33"/>
    <n v="440"/>
    <n v="440.36152288393015"/>
    <n v="524.14"/>
    <n v="524.14"/>
  </r>
  <r>
    <n v="57"/>
    <x v="55"/>
    <x v="7"/>
    <n v="5.83"/>
    <n v="6.25"/>
    <n v="6.0376868769999996"/>
    <n v="10115"/>
    <n v="5787.34"/>
    <n v="1333.33"/>
    <n v="2950"/>
    <n v="2947.5833325381714"/>
    <n v="3508.3590360000003"/>
    <n v="3060.34"/>
  </r>
  <r>
    <n v="58"/>
    <x v="56"/>
    <x v="8"/>
    <n v="4.72"/>
    <n v="6.52"/>
    <n v="5.62"/>
    <n v="10000"/>
    <n v="3005.81"/>
    <n v="9500"/>
    <n v="5250"/>
    <n v="5253.4455871640321"/>
    <n v="6252.91"/>
    <n v="6252.91"/>
  </r>
  <r>
    <n v="59"/>
    <x v="57"/>
    <x v="8"/>
    <n v="4.5999999999999996"/>
    <n v="6"/>
    <n v="5.3"/>
    <n v="1500"/>
    <n v="622.01"/>
    <n v="1233.33"/>
    <n v="780"/>
    <n v="779.39133424988643"/>
    <n v="927.67"/>
    <n v="927.67"/>
  </r>
  <r>
    <n v="60"/>
    <x v="58"/>
    <x v="8"/>
    <n v="5.97"/>
    <n v="4.76"/>
    <n v="5.37"/>
    <n v="1000"/>
    <n v="372.5"/>
    <n v="625"/>
    <n v="420"/>
    <n v="419.02985755401261"/>
    <n v="498.75"/>
    <n v="498.75"/>
  </r>
  <r>
    <n v="61"/>
    <x v="59"/>
    <x v="9"/>
    <n v="4.82"/>
    <n v="5.9"/>
    <n v="5.36"/>
    <n v="700"/>
    <n v="363.03"/>
    <n v="675.67"/>
    <n v="440"/>
    <n v="436.33715593118086"/>
    <n v="519.35"/>
    <n v="519.35"/>
  </r>
  <r>
    <n v="62"/>
    <x v="60"/>
    <x v="10"/>
    <n v="5.12"/>
    <n v="4.76"/>
    <n v="4.9400000000000004"/>
    <n v="3500"/>
    <n v="1081.55"/>
    <n v="1430"/>
    <n v="400"/>
    <n v="0"/>
    <n v="0"/>
    <n v="1255.78"/>
  </r>
  <r>
    <n v="63"/>
    <x v="61"/>
    <x v="10"/>
    <n v="4.4400000000000004"/>
    <n v="3.74"/>
    <n v="4.09"/>
    <n v="2417.13"/>
    <n v="1106.75"/>
    <n v="801"/>
    <n v="300"/>
    <n v="0"/>
    <n v="0"/>
    <n v="953.87"/>
  </r>
  <r>
    <n v="64"/>
    <x v="62"/>
    <x v="10"/>
    <n v="5.89"/>
    <n v="3.28"/>
    <n v="4.58"/>
    <n v="721.83"/>
    <n v="245.76"/>
    <n v="273.33"/>
    <n v="0"/>
    <n v="0"/>
    <n v="0"/>
    <n v="259.55"/>
  </r>
  <r>
    <n v="65"/>
    <x v="63"/>
    <x v="10"/>
    <n v="3.98"/>
    <n v="3.48"/>
    <n v="3.73"/>
    <n v="4000"/>
    <n v="1525"/>
    <n v="1066.67"/>
    <n v="0"/>
    <n v="0"/>
    <n v="0"/>
    <n v="1295.8399999999999"/>
  </r>
  <r>
    <n v="66"/>
    <x v="64"/>
    <x v="10"/>
    <n v="6.13"/>
    <n v="4.62"/>
    <n v="5.38"/>
    <n v="200"/>
    <n v="86"/>
    <n v="200"/>
    <n v="120"/>
    <n v="120.14289650170186"/>
    <n v="143"/>
    <n v="143"/>
  </r>
  <r>
    <n v="67"/>
    <x v="65"/>
    <x v="11"/>
    <n v="5.91"/>
    <n v="5.29"/>
    <n v="5.6"/>
    <n v="1131.0899999999999"/>
    <n v="698.25"/>
    <n v="900"/>
    <n v="670"/>
    <n v="671.38875141566427"/>
    <n v="799.12"/>
    <n v="799.12"/>
  </r>
  <r>
    <n v="68"/>
    <x v="66"/>
    <x v="11"/>
    <n v="7.29"/>
    <n v="5.86"/>
    <n v="6.57"/>
    <n v="1000"/>
    <n v="417.04"/>
    <n v="588.66999999999996"/>
    <n v="420"/>
    <n v="422.47451402713835"/>
    <n v="502.85"/>
    <n v="502.85"/>
  </r>
  <r>
    <n v="69"/>
    <x v="67"/>
    <x v="12"/>
    <n v="6.41"/>
    <n v="5.95"/>
    <n v="6.18"/>
    <n v="1830"/>
    <n v="1378.22"/>
    <n v="1320"/>
    <n v="890"/>
    <n v="894.08159160266496"/>
    <n v="1064.18"/>
    <n v="1349.11"/>
  </r>
  <r>
    <n v="70"/>
    <x v="68"/>
    <x v="12"/>
    <n v="7.16"/>
    <n v="5.95"/>
    <n v="6.56"/>
    <n v="467"/>
    <n v="442.73"/>
    <n v="300"/>
    <n v="310"/>
    <n v="312.00186045365035"/>
    <n v="371.36"/>
    <n v="371.36"/>
  </r>
  <r>
    <n v="71"/>
    <x v="69"/>
    <x v="12"/>
    <n v="4.93"/>
    <n v="5.95"/>
    <n v="5.44"/>
    <n v="467"/>
    <n v="441.56"/>
    <n v="300"/>
    <n v="310"/>
    <n v="311.51456758672037"/>
    <n v="370.78"/>
    <n v="370.78"/>
  </r>
  <r>
    <n v="72"/>
    <x v="70"/>
    <x v="13"/>
    <n v="6.11"/>
    <n v="6.0714285710000002"/>
    <n v="6.0914016000000002"/>
    <n v="2800"/>
    <n v="1500"/>
    <n v="725"/>
    <n v="800"/>
    <n v="1128.6458942202182"/>
    <n v="1343.37"/>
    <n v="955.87"/>
  </r>
  <r>
    <n v="73"/>
    <x v="71"/>
    <x v="13"/>
    <n v="5.03"/>
    <n v="4.24"/>
    <n v="4.63"/>
    <n v="435"/>
    <n v="504.3"/>
    <n v="341.67"/>
    <n v="165"/>
    <n v="0"/>
    <n v="0"/>
    <n v="422.98"/>
  </r>
  <r>
    <n v="74"/>
    <x v="72"/>
    <x v="13"/>
    <n v="5.57"/>
    <n v="4.0599999999999996"/>
    <n v="4.82"/>
    <n v="400"/>
    <n v="273.77"/>
    <n v="221.67"/>
    <n v="165"/>
    <n v="0"/>
    <n v="0"/>
    <n v="247.72"/>
  </r>
  <r>
    <n v="75"/>
    <x v="73"/>
    <x v="14"/>
    <n v="7.04"/>
    <n v="0"/>
    <n v="3.5210937499999999"/>
    <n v="17115"/>
    <n v="3261.15"/>
    <n v="0"/>
    <n v="0"/>
    <n v="0"/>
    <n v="0"/>
    <n v="0"/>
  </r>
  <r>
    <n v="76"/>
    <x v="74"/>
    <x v="14"/>
    <n v="5.68"/>
    <n v="0"/>
    <n v="2.8409614580000002"/>
    <n v="18665"/>
    <n v="12213.69"/>
    <n v="0"/>
    <n v="0"/>
    <n v="0"/>
    <n v="0"/>
    <n v="0"/>
  </r>
  <r>
    <n v="77"/>
    <x v="75"/>
    <x v="14"/>
    <n v="6.45"/>
    <n v="3.17"/>
    <n v="4.8099999999999996"/>
    <n v="22635"/>
    <n v="5942.82"/>
    <n v="1033.33"/>
    <n v="0"/>
    <n v="0"/>
    <n v="0"/>
    <n v="3488.07"/>
  </r>
  <r>
    <n v="78"/>
    <x v="76"/>
    <x v="14"/>
    <n v="5.74"/>
    <n v="3.65"/>
    <n v="4.7"/>
    <n v="26028"/>
    <n v="10882.4"/>
    <n v="2220"/>
    <n v="2850"/>
    <n v="0"/>
    <n v="0"/>
    <n v="6551.2"/>
  </r>
  <r>
    <n v="79"/>
    <x v="77"/>
    <x v="14"/>
    <n v="5.27"/>
    <n v="3.9"/>
    <n v="4.58"/>
    <n v="1405"/>
    <n v="796.09"/>
    <n v="566.66999999999996"/>
    <n v="0"/>
    <n v="0"/>
    <n v="0"/>
    <n v="681.38"/>
  </r>
  <r>
    <n v="80"/>
    <x v="78"/>
    <x v="14"/>
    <n v="5.64"/>
    <n v="3.19"/>
    <n v="4.41"/>
    <n v="2966.4"/>
    <n v="1102.95"/>
    <n v="1200"/>
    <n v="0"/>
    <n v="0"/>
    <n v="0"/>
    <n v="1151.47"/>
  </r>
  <r>
    <n v="81"/>
    <x v="79"/>
    <x v="14"/>
    <n v="3.76"/>
    <n v="4.33"/>
    <n v="4.04"/>
    <n v="4355"/>
    <n v="1639.34"/>
    <n v="1833.33"/>
    <n v="0"/>
    <n v="0"/>
    <n v="0"/>
    <n v="1736.34"/>
  </r>
  <r>
    <n v="82"/>
    <x v="80"/>
    <x v="14"/>
    <n v="5.85"/>
    <n v="3.53"/>
    <n v="4.6900000000000004"/>
    <n v="2966.4"/>
    <n v="1015.32"/>
    <n v="0"/>
    <n v="0"/>
    <n v="0"/>
    <n v="0"/>
    <n v="0"/>
  </r>
  <r>
    <n v="83"/>
    <x v="81"/>
    <x v="11"/>
    <n v="5.96"/>
    <n v="6.56"/>
    <n v="6.26"/>
    <n v="694.6"/>
    <n v="173.29"/>
    <n v="543.33000000000004"/>
    <n v="300"/>
    <n v="301.03777094772585"/>
    <n v="358.31"/>
    <n v="358.31"/>
  </r>
  <r>
    <n v="84"/>
    <x v="82"/>
    <x v="15"/>
    <n v="3.63"/>
    <n v="7.1"/>
    <n v="5.37"/>
    <n v="1300"/>
    <n v="816.71"/>
    <n v="1300"/>
    <n v="890"/>
    <n v="889.19185973105709"/>
    <n v="1058.3599999999999"/>
    <n v="1058.3599999999999"/>
  </r>
  <r>
    <n v="85"/>
    <x v="83"/>
    <x v="15"/>
    <n v="3.94"/>
    <n v="2.0699999999999998"/>
    <n v="3"/>
    <n v="10000"/>
    <n v="1781.3"/>
    <n v="0"/>
    <n v="0"/>
    <n v="0"/>
    <n v="0"/>
    <n v="0"/>
  </r>
  <r>
    <n v="86"/>
    <x v="84"/>
    <x v="16"/>
    <n v="6.32"/>
    <n v="5.83"/>
    <n v="6.07"/>
    <n v="2374"/>
    <n v="1015.38"/>
    <n v="1533.33"/>
    <n v="970"/>
    <n v="969.59518277450377"/>
    <n v="1154.06"/>
    <n v="1274.3599999999999"/>
  </r>
  <r>
    <n v="87"/>
    <x v="85"/>
    <x v="17"/>
    <n v="6.84"/>
    <n v="7.29"/>
    <n v="7.07"/>
    <n v="1400"/>
    <n v="632.39"/>
    <n v="1400"/>
    <n v="850"/>
    <n v="853.77070926594013"/>
    <n v="1016.2"/>
    <n v="1016.2"/>
  </r>
  <r>
    <n v="88"/>
    <x v="86"/>
    <x v="17"/>
    <n v="5.76"/>
    <n v="7.05"/>
    <n v="6.4"/>
    <n v="4186"/>
    <n v="2148.02"/>
    <n v="4061.89"/>
    <n v="2610"/>
    <n v="2608.6551503004139"/>
    <n v="3104.95"/>
    <n v="3104.95"/>
  </r>
  <r>
    <n v="89"/>
    <x v="87"/>
    <x v="17"/>
    <n v="4.54"/>
    <n v="7.81"/>
    <n v="6.17"/>
    <n v="1330"/>
    <n v="906.79"/>
    <n v="1330"/>
    <n v="940"/>
    <n v="939.63507305946405"/>
    <n v="1118.4000000000001"/>
    <n v="1118.4000000000001"/>
  </r>
  <r>
    <n v="90"/>
    <x v="88"/>
    <x v="18"/>
    <n v="5.93"/>
    <n v="7.56"/>
    <n v="6.74"/>
    <n v="100"/>
    <n v="39.31"/>
    <n v="100"/>
    <n v="100"/>
    <n v="58.525553638521338"/>
    <n v="69.66"/>
    <n v="69.66"/>
  </r>
  <r>
    <n v="91"/>
    <x v="89"/>
    <x v="18"/>
    <n v="5.79"/>
    <n v="7.61"/>
    <n v="6.7"/>
    <n v="100"/>
    <n v="67.349999999999994"/>
    <n v="100"/>
    <n v="100"/>
    <n v="70.29619685522654"/>
    <n v="83.67"/>
    <n v="83.67"/>
  </r>
  <r>
    <n v="92"/>
    <x v="90"/>
    <x v="18"/>
    <n v="6.88"/>
    <n v="8.67"/>
    <n v="7.77"/>
    <n v="400"/>
    <n v="208.02"/>
    <n v="400"/>
    <n v="260"/>
    <n v="255.41707668169497"/>
    <n v="304.01"/>
    <n v="304.01"/>
  </r>
  <r>
    <n v="93"/>
    <x v="91"/>
    <x v="19"/>
    <n v="6.37"/>
    <n v="7.33"/>
    <n v="6.85"/>
    <n v="1200"/>
    <n v="1000"/>
    <n v="1090.67"/>
    <n v="880"/>
    <n v="878.25297502859451"/>
    <n v="1045.3399999999999"/>
    <n v="1045.3399999999999"/>
  </r>
  <r>
    <n v="94"/>
    <x v="92"/>
    <x v="19"/>
    <n v="7.53"/>
    <n v="7.33"/>
    <n v="7.43"/>
    <n v="2310"/>
    <n v="1178.57"/>
    <n v="2206.67"/>
    <n v="500"/>
    <n v="1403.3026375444936"/>
    <n v="1670.28"/>
    <n v="1692.62"/>
  </r>
  <r>
    <n v="95"/>
    <x v="93"/>
    <x v="19"/>
    <n v="6.85"/>
    <n v="5.99"/>
    <n v="6.42"/>
    <n v="4225"/>
    <n v="2327.4499999999998"/>
    <n v="2341.67"/>
    <n v="1760"/>
    <n v="1961.4041990000915"/>
    <n v="2334.56"/>
    <n v="2334.56"/>
  </r>
  <r>
    <n v="96"/>
    <x v="94"/>
    <x v="19"/>
    <n v="6.26"/>
    <n v="5.92"/>
    <n v="6.09"/>
    <n v="8000"/>
    <n v="3816.86"/>
    <n v="3400"/>
    <n v="3600"/>
    <n v="2498.9974520388605"/>
    <n v="2974.43"/>
    <n v="3608.43"/>
  </r>
  <r>
    <n v="97"/>
    <x v="95"/>
    <x v="19"/>
    <n v="6.93"/>
    <n v="6.33"/>
    <n v="6.63"/>
    <n v="960"/>
    <n v="573.04"/>
    <n v="903.33"/>
    <n v="620"/>
    <n v="620.19779558455457"/>
    <n v="738.19"/>
    <n v="738.19"/>
  </r>
  <r>
    <n v="98"/>
    <x v="96"/>
    <x v="11"/>
    <n v="6.38"/>
    <n v="7.91"/>
    <n v="7.14"/>
    <n v="390"/>
    <n v="254.11"/>
    <n v="390"/>
    <n v="270"/>
    <n v="270.57356516344817"/>
    <n v="322.05"/>
    <n v="322.05"/>
  </r>
  <r>
    <n v="99"/>
    <x v="97"/>
    <x v="20"/>
    <n v="6.4"/>
    <n v="7.24"/>
    <n v="6.82"/>
    <n v="2400"/>
    <n v="1987.9"/>
    <n v="2266.67"/>
    <n v="1790"/>
    <n v="1786.5500757837685"/>
    <n v="2126.44"/>
    <n v="2127.29"/>
  </r>
  <r>
    <n v="100"/>
    <x v="98"/>
    <x v="20"/>
    <n v="5.48"/>
    <n v="7.14"/>
    <n v="6.31"/>
    <n v="2560"/>
    <n v="1691.36"/>
    <n v="1913.33"/>
    <n v="1510"/>
    <n v="1513.9517247422148"/>
    <n v="1801.98"/>
    <n v="1802.34"/>
  </r>
  <r>
    <n v="101"/>
    <x v="99"/>
    <x v="20"/>
    <n v="6.6"/>
    <n v="8.43"/>
    <n v="7.51"/>
    <n v="1000"/>
    <n v="514.26"/>
    <n v="1000"/>
    <n v="630"/>
    <n v="633.88400386436376"/>
    <n v="754.48"/>
    <n v="757.13"/>
  </r>
  <r>
    <n v="102"/>
    <x v="100"/>
    <x v="20"/>
    <n v="6.05"/>
    <n v="4.7699999999999996"/>
    <n v="5.41"/>
    <n v="1536.46"/>
    <n v="731.01"/>
    <n v="0"/>
    <n v="0"/>
    <n v="0"/>
    <n v="0"/>
    <n v="0"/>
  </r>
  <r>
    <n v="103"/>
    <x v="101"/>
    <x v="20"/>
    <n v="6.37"/>
    <n v="5.17"/>
    <n v="5.77"/>
    <n v="683.58"/>
    <n v="518.11"/>
    <n v="611.19000000000005"/>
    <n v="350"/>
    <n v="352.80843725845915"/>
    <n v="419.93"/>
    <n v="564.65"/>
  </r>
  <r>
    <n v="104"/>
    <x v="102"/>
    <x v="20"/>
    <n v="6.4"/>
    <n v="6.27"/>
    <n v="6.34"/>
    <n v="1692.5"/>
    <n v="1201.94"/>
    <n v="1264"/>
    <n v="1040"/>
    <n v="1035.8922174804429"/>
    <n v="1232.97"/>
    <n v="1232.97"/>
  </r>
  <r>
    <n v="105"/>
    <x v="103"/>
    <x v="20"/>
    <n v="6.27"/>
    <n v="6.83"/>
    <n v="6.55"/>
    <n v="11570"/>
    <n v="6009.84"/>
    <n v="6166.67"/>
    <n v="5120"/>
    <n v="5115.1132241639953"/>
    <n v="6088.26"/>
    <n v="6088.26"/>
  </r>
  <r>
    <n v="106"/>
    <x v="104"/>
    <x v="20"/>
    <n v="5.94"/>
    <n v="7.7"/>
    <n v="6.82"/>
    <n v="300"/>
    <n v="293.22000000000003"/>
    <n v="300"/>
    <n v="250"/>
    <n v="246.38535544118241"/>
    <n v="293.26"/>
    <n v="296.61"/>
  </r>
  <r>
    <n v="107"/>
    <x v="105"/>
    <x v="20"/>
    <n v="7"/>
    <n v="6.29"/>
    <n v="6.65"/>
    <n v="462.5"/>
    <n v="340.8"/>
    <n v="340"/>
    <n v="290"/>
    <n v="285.90648726943459"/>
    <n v="340.3"/>
    <n v="340.4"/>
  </r>
  <r>
    <n v="108"/>
    <x v="106"/>
    <x v="21"/>
    <n v="7.41"/>
    <n v="7.54"/>
    <n v="7.47"/>
    <n v="2468.6"/>
    <n v="1659.78"/>
    <n v="2312.1999999999998"/>
    <n v="1670"/>
    <n v="1668.5495875763277"/>
    <n v="1985.99"/>
    <n v="1985.99"/>
  </r>
  <r>
    <n v="109"/>
    <x v="107"/>
    <x v="4"/>
    <n v="6.46"/>
    <n v="6.25"/>
    <n v="6.35"/>
    <n v="2468.6"/>
    <n v="1492.66"/>
    <n v="1000"/>
    <n v="1050"/>
    <n v="1047.1167566221402"/>
    <n v="1246.33"/>
    <n v="1246.33"/>
  </r>
  <r>
    <n v="110"/>
    <x v="108"/>
    <x v="21"/>
    <n v="6.87"/>
    <n v="7.54"/>
    <n v="7.21"/>
    <n v="2468.6"/>
    <n v="1871.85"/>
    <n v="2312.1999999999998"/>
    <n v="1760"/>
    <n v="1757.6401662129745"/>
    <n v="2092.0300000000002"/>
    <n v="2092.0300000000002"/>
  </r>
  <r>
    <n v="111"/>
    <x v="109"/>
    <x v="21"/>
    <n v="6.24"/>
    <n v="6.67"/>
    <n v="6.46"/>
    <n v="756.3"/>
    <n v="431.72"/>
    <n v="132.1"/>
    <n v="240"/>
    <n v="236.84953813143198"/>
    <n v="281.91000000000003"/>
    <n v="281.91000000000003"/>
  </r>
  <r>
    <n v="112"/>
    <x v="110"/>
    <x v="21"/>
    <n v="6.23"/>
    <n v="6.33"/>
    <n v="6.28"/>
    <n v="776.1"/>
    <n v="378.45"/>
    <n v="135.37"/>
    <n v="220"/>
    <n v="215.84553524651906"/>
    <n v="256.91000000000003"/>
    <n v="256.91000000000003"/>
  </r>
  <r>
    <n v="113"/>
    <x v="111"/>
    <x v="21"/>
    <n v="6.87"/>
    <n v="6.52"/>
    <n v="6.69"/>
    <n v="1018"/>
    <n v="569.62"/>
    <n v="900.33"/>
    <n v="620"/>
    <n v="617.50088161413169"/>
    <n v="734.98"/>
    <n v="734.98"/>
  </r>
  <r>
    <n v="114"/>
    <x v="112"/>
    <x v="21"/>
    <n v="6.8"/>
    <n v="5"/>
    <n v="5.9"/>
    <n v="2468.6"/>
    <n v="1629.41"/>
    <n v="686.67"/>
    <n v="740"/>
    <n v="743.4240797097616"/>
    <n v="884.86"/>
    <n v="1158.04"/>
  </r>
  <r>
    <n v="115"/>
    <x v="113"/>
    <x v="22"/>
    <n v="5.7"/>
    <n v="8.08"/>
    <n v="6.89"/>
    <n v="2771.77"/>
    <n v="1630.76"/>
    <n v="2514.5100000000002"/>
    <n v="1310"/>
    <n v="1309.7340054927836"/>
    <n v="1558.91"/>
    <n v="1558.91"/>
  </r>
  <r>
    <n v="116"/>
    <x v="114"/>
    <x v="23"/>
    <n v="5.59"/>
    <n v="5.48"/>
    <n v="5.53"/>
    <n v="1500"/>
    <n v="603.32000000000005"/>
    <n v="1000"/>
    <n v="670"/>
    <n v="673.52275810877131"/>
    <n v="801.66"/>
    <n v="801.66"/>
  </r>
  <r>
    <n v="117"/>
    <x v="115"/>
    <x v="23"/>
    <n v="6.05"/>
    <n v="5.76"/>
    <n v="5.91"/>
    <n v="1850"/>
    <n v="1278.05"/>
    <n v="1146.67"/>
    <n v="1000"/>
    <n v="999.63090689992919"/>
    <n v="1189.81"/>
    <n v="1212.3599999999999"/>
  </r>
  <r>
    <n v="118"/>
    <x v="116"/>
    <x v="23"/>
    <n v="6.08"/>
    <n v="5.29"/>
    <n v="5.68"/>
    <n v="1800"/>
    <n v="852.17"/>
    <n v="1000"/>
    <n v="200"/>
    <n v="778.05547966640597"/>
    <n v="926.08"/>
    <n v="926.08"/>
  </r>
  <r>
    <n v="119"/>
    <x v="117"/>
    <x v="23"/>
    <n v="3.52"/>
    <n v="5.74"/>
    <n v="4.63"/>
    <n v="1620"/>
    <n v="670.49"/>
    <n v="1373.33"/>
    <n v="580"/>
    <n v="0"/>
    <n v="0"/>
    <n v="1021.91"/>
  </r>
  <r>
    <n v="120"/>
    <x v="118"/>
    <x v="24"/>
    <n v="7.35"/>
    <n v="6.81"/>
    <n v="7.08"/>
    <n v="800"/>
    <n v="530.97"/>
    <n v="600"/>
    <n v="780"/>
    <n v="475.09374205442214"/>
    <n v="565.48"/>
    <n v="565.48"/>
  </r>
  <r>
    <n v="121"/>
    <x v="119"/>
    <x v="24"/>
    <n v="4.12"/>
    <n v="7.67"/>
    <n v="5.9"/>
    <n v="8045"/>
    <n v="5410.84"/>
    <n v="3266.67"/>
    <n v="2650"/>
    <n v="3645.2447006766361"/>
    <n v="4338.75"/>
    <n v="4338.75"/>
  </r>
  <r>
    <n v="122"/>
    <x v="120"/>
    <x v="24"/>
    <n v="6.61"/>
    <n v="5.9"/>
    <n v="6.25"/>
    <n v="2500"/>
    <n v="800.95"/>
    <n v="2383.33"/>
    <n v="2040"/>
    <n v="1337.6525261274098"/>
    <n v="1592.14"/>
    <n v="1592.14"/>
  </r>
  <r>
    <n v="123"/>
    <x v="121"/>
    <x v="11"/>
    <n v="5.32"/>
    <n v="6.11"/>
    <n v="5.72"/>
    <n v="1240"/>
    <n v="923.45"/>
    <n v="1226.67"/>
    <n v="900"/>
    <n v="903.22253365817892"/>
    <n v="1075.06"/>
    <n v="1075.06"/>
  </r>
  <r>
    <n v="124"/>
    <x v="122"/>
    <x v="24"/>
    <n v="3.59"/>
    <n v="6.62"/>
    <n v="5.0999999999999996"/>
    <n v="100"/>
    <n v="56.63"/>
    <n v="100"/>
    <n v="100"/>
    <n v="65.801340237855158"/>
    <n v="78.319999999999993"/>
    <n v="78.319999999999993"/>
  </r>
  <r>
    <n v="125"/>
    <x v="123"/>
    <x v="24"/>
    <n v="5.08"/>
    <n v="6.33"/>
    <n v="5.71"/>
    <n v="250"/>
    <n v="106.54"/>
    <n v="250"/>
    <n v="150"/>
    <n v="149.775343771737"/>
    <n v="178.27"/>
    <n v="178.27"/>
  </r>
  <r>
    <n v="126"/>
    <x v="124"/>
    <x v="25"/>
    <n v="6.69"/>
    <n v="5.37"/>
    <n v="6.03"/>
    <n v="792"/>
    <n v="434.11"/>
    <n v="678"/>
    <n v="470"/>
    <n v="467.17103216623292"/>
    <n v="556.04999999999995"/>
    <n v="556.04999999999995"/>
  </r>
  <r>
    <n v="127"/>
    <x v="125"/>
    <x v="25"/>
    <n v="4.91"/>
    <n v="6.9285714289999998"/>
    <n v="5.9184936349999999"/>
    <n v="30169"/>
    <n v="10681.48"/>
    <n v="5325.02"/>
    <n v="6720"/>
    <n v="6724.0114435471705"/>
    <n v="8003.25"/>
    <n v="7840.74"/>
  </r>
  <r>
    <n v="128"/>
    <x v="126"/>
    <x v="25"/>
    <n v="4.46"/>
    <n v="4.95"/>
    <n v="4.7"/>
    <n v="1424"/>
    <n v="509.24"/>
    <n v="500"/>
    <n v="0"/>
    <n v="0"/>
    <n v="0"/>
    <n v="504.62"/>
  </r>
  <r>
    <n v="129"/>
    <x v="127"/>
    <x v="25"/>
    <n v="7.03"/>
    <n v="4.8"/>
    <n v="5.91"/>
    <n v="1945"/>
    <n v="902.73"/>
    <n v="1450"/>
    <n v="930"/>
    <n v="925.7724311554216"/>
    <n v="1101.9000000000001"/>
    <n v="1176.3699999999999"/>
  </r>
  <r>
    <n v="130"/>
    <x v="128"/>
    <x v="25"/>
    <n v="6.82"/>
    <n v="5.07"/>
    <n v="5.95"/>
    <n v="8040"/>
    <n v="4410.8599999999997"/>
    <n v="1713.33"/>
    <n v="2560"/>
    <n v="2564.4123186236334"/>
    <n v="3052.29"/>
    <n v="3062.09"/>
  </r>
  <r>
    <n v="131"/>
    <x v="129"/>
    <x v="25"/>
    <n v="5.51"/>
    <n v="4.22"/>
    <n v="4.8600000000000003"/>
    <n v="2900"/>
    <n v="2306.0700000000002"/>
    <n v="1133.33"/>
    <n v="0"/>
    <n v="0"/>
    <n v="0"/>
    <n v="1719.7"/>
  </r>
  <r>
    <n v="132"/>
    <x v="130"/>
    <x v="25"/>
    <n v="6.6"/>
    <n v="5.52"/>
    <n v="6.06"/>
    <n v="1688"/>
    <n v="731.72"/>
    <n v="1100"/>
    <n v="770"/>
    <n v="769.46904328705364"/>
    <n v="915.86"/>
    <n v="915.86"/>
  </r>
  <r>
    <n v="133"/>
    <x v="131"/>
    <x v="25"/>
    <n v="6.65"/>
    <n v="6.26"/>
    <n v="6.46"/>
    <n v="1450"/>
    <n v="614.27"/>
    <n v="1450"/>
    <n v="870"/>
    <n v="867.16286150536064"/>
    <n v="1032.1400000000001"/>
    <n v="1032.1400000000001"/>
  </r>
  <r>
    <n v="134"/>
    <x v="132"/>
    <x v="25"/>
    <n v="6.36"/>
    <n v="6.19"/>
    <n v="6.27"/>
    <n v="2416"/>
    <n v="1081.26"/>
    <n v="1100"/>
    <n v="750"/>
    <n v="753.11112584028342"/>
    <n v="896.39"/>
    <n v="1090.6300000000001"/>
  </r>
  <r>
    <n v="135"/>
    <x v="133"/>
    <x v="25"/>
    <n v="6.02"/>
    <n v="5.58"/>
    <n v="5.8"/>
    <n v="2150"/>
    <n v="1362.87"/>
    <n v="1430"/>
    <n v="490"/>
    <n v="494.51824392238962"/>
    <n v="588.6"/>
    <n v="1396.43"/>
  </r>
  <r>
    <n v="136"/>
    <x v="134"/>
    <x v="25"/>
    <n v="5.51"/>
    <n v="5.75"/>
    <n v="5.63"/>
    <n v="2108"/>
    <n v="1183.47"/>
    <n v="1300"/>
    <n v="1010"/>
    <n v="1005.486822904243"/>
    <n v="1196.78"/>
    <n v="1241.74"/>
  </r>
  <r>
    <n v="137"/>
    <x v="135"/>
    <x v="26"/>
    <n v="7.6"/>
    <n v="5.31"/>
    <n v="6.46"/>
    <n v="2000"/>
    <n v="1177.3599999999999"/>
    <n v="950"/>
    <n v="890"/>
    <n v="893.66151154496674"/>
    <n v="1063.68"/>
    <n v="1063.68"/>
  </r>
  <r>
    <n v="138"/>
    <x v="136"/>
    <x v="26"/>
    <n v="6.18"/>
    <n v="5.43"/>
    <n v="5.81"/>
    <n v="2000"/>
    <n v="1449.76"/>
    <n v="940"/>
    <n v="1000"/>
    <n v="1003.8905186849897"/>
    <n v="1194.8800000000001"/>
    <n v="1194.8800000000001"/>
  </r>
  <r>
    <n v="139"/>
    <x v="137"/>
    <x v="26"/>
    <n v="6.67"/>
    <n v="4.57"/>
    <n v="5.62"/>
    <n v="1500"/>
    <n v="866.01"/>
    <n v="150"/>
    <n v="430"/>
    <n v="426.80974022258431"/>
    <n v="508.01"/>
    <n v="508.01"/>
  </r>
  <r>
    <n v="140"/>
    <x v="138"/>
    <x v="27"/>
    <n v="7.53"/>
    <n v="6.97"/>
    <n v="7.25"/>
    <n v="2382"/>
    <n v="1349.72"/>
    <n v="1927.33"/>
    <n v="1040"/>
    <n v="1040.177034068965"/>
    <n v="1238.07"/>
    <n v="1638.52"/>
  </r>
  <r>
    <n v="141"/>
    <x v="139"/>
    <x v="27"/>
    <n v="6.48"/>
    <n v="5.45"/>
    <n v="5.96"/>
    <n v="9675"/>
    <n v="7310.78"/>
    <n v="3000"/>
    <n v="4330"/>
    <n v="4331.353057314047"/>
    <n v="5155.3900000000003"/>
    <n v="5155.3900000000003"/>
  </r>
  <r>
    <n v="142"/>
    <x v="140"/>
    <x v="27"/>
    <n v="6.28"/>
    <n v="6.2142857139999998"/>
    <n v="6.2484768319999997"/>
    <n v="29998"/>
    <n v="5770.83"/>
    <n v="4500"/>
    <n v="4310"/>
    <n v="4314.5750598095783"/>
    <n v="5135.42"/>
    <n v="4218.75"/>
  </r>
  <r>
    <n v="143"/>
    <x v="141"/>
    <x v="27"/>
    <n v="6.14"/>
    <n v="6.15"/>
    <n v="6.15"/>
    <n v="2025"/>
    <n v="1330.16"/>
    <n v="1500"/>
    <n v="1160"/>
    <n v="1162.4959452695441"/>
    <n v="1383.66"/>
    <n v="1415.08"/>
  </r>
  <r>
    <n v="144"/>
    <x v="142"/>
    <x v="27"/>
    <n v="6.99"/>
    <n v="5.3571428570000004"/>
    <n v="6.173968715"/>
    <n v="2322"/>
    <n v="936.5"/>
    <n v="700"/>
    <n v="690"/>
    <n v="687.11728391598808"/>
    <n v="817.8408750000001"/>
    <n v="818.25"/>
  </r>
  <r>
    <n v="145"/>
    <x v="143"/>
    <x v="27"/>
    <n v="6.54"/>
    <n v="6.7857142860000002"/>
    <n v="6.6634675899999998"/>
    <n v="30882"/>
    <n v="12581.4"/>
    <n v="5000"/>
    <n v="7380"/>
    <n v="7375.994252231817"/>
    <n v="8779.2720900000004"/>
    <n v="7757.36"/>
  </r>
  <r>
    <n v="146"/>
    <x v="144"/>
    <x v="28"/>
    <n v="7.13"/>
    <n v="6.43"/>
    <n v="6.78"/>
    <n v="250"/>
    <n v="235.92"/>
    <n v="250"/>
    <n v="200"/>
    <n v="196.65627821086261"/>
    <n v="234.07"/>
    <n v="242.96"/>
  </r>
  <r>
    <n v="147"/>
    <x v="145"/>
    <x v="28"/>
    <n v="7.36"/>
    <n v="7.76"/>
    <n v="7.56"/>
    <n v="471"/>
    <n v="347.65"/>
    <n v="447.33"/>
    <n v="330"/>
    <n v="333.95524426896134"/>
    <n v="397.49"/>
    <n v="397.49"/>
  </r>
  <r>
    <n v="148"/>
    <x v="146"/>
    <x v="28"/>
    <n v="7.65"/>
    <n v="7.625"/>
    <n v="7.6392207790000004"/>
    <n v="3820"/>
    <n v="2633.96"/>
    <n v="3400"/>
    <n v="2530"/>
    <n v="2534.7462649489821"/>
    <n v="3016.98"/>
    <n v="1950.32"/>
  </r>
  <r>
    <n v="149"/>
    <x v="147"/>
    <x v="28"/>
    <n v="6.12"/>
    <n v="7.95"/>
    <n v="7.03"/>
    <n v="686"/>
    <n v="667.88"/>
    <n v="615.33000000000004"/>
    <n v="540"/>
    <n v="539.05513163955891"/>
    <n v="641.61"/>
    <n v="641.61"/>
  </r>
  <r>
    <n v="150"/>
    <x v="148"/>
    <x v="28"/>
    <n v="6.5"/>
    <n v="7.49"/>
    <n v="6.99"/>
    <n v="90"/>
    <n v="77.5"/>
    <n v="90"/>
    <n v="90"/>
    <n v="70.36340966445826"/>
    <n v="83.75"/>
    <n v="83.75"/>
  </r>
  <r>
    <n v="151"/>
    <x v="149"/>
    <x v="29"/>
    <n v="6.16"/>
    <n v="6.99"/>
    <n v="6.58"/>
    <n v="1000"/>
    <n v="665.25"/>
    <n v="957.35"/>
    <n v="680"/>
    <n v="681.62190162119373"/>
    <n v="811.3"/>
    <n v="811.3"/>
  </r>
  <r>
    <n v="152"/>
    <x v="150"/>
    <x v="29"/>
    <n v="6.12"/>
    <n v="6.92"/>
    <n v="6.52"/>
    <n v="1000"/>
    <n v="304.98"/>
    <n v="957.35"/>
    <n v="500"/>
    <n v="498.8366669155277"/>
    <n v="593.74"/>
    <n v="631.16"/>
  </r>
  <r>
    <n v="153"/>
    <x v="151"/>
    <x v="29"/>
    <n v="5.08"/>
    <n v="6.44"/>
    <n v="5.76"/>
    <n v="250"/>
    <n v="209.34"/>
    <n v="232.35"/>
    <n v="190"/>
    <n v="185.54936148532065"/>
    <n v="220.85"/>
    <n v="220.85"/>
  </r>
  <r>
    <n v="154"/>
    <x v="152"/>
    <x v="30"/>
    <n v="6.36"/>
    <n v="5.14"/>
    <n v="5.75"/>
    <n v="2124"/>
    <n v="939.19"/>
    <n v="1803.33"/>
    <n v="1150"/>
    <n v="1152.0779598386271"/>
    <n v="1371.26"/>
    <n v="1371.26"/>
  </r>
  <r>
    <n v="155"/>
    <x v="153"/>
    <x v="30"/>
    <n v="6.4"/>
    <n v="5.25"/>
    <n v="5.82"/>
    <n v="2833"/>
    <n v="1643.6"/>
    <n v="1100"/>
    <n v="1150"/>
    <n v="1152.5316463009412"/>
    <n v="1371.8"/>
    <n v="1371.8"/>
  </r>
  <r>
    <n v="156"/>
    <x v="154"/>
    <x v="31"/>
    <n v="5.58"/>
    <n v="5.2857142860000002"/>
    <n v="5.4329828830000002"/>
    <n v="2000"/>
    <n v="967.84"/>
    <n v="1650"/>
    <n v="1100"/>
    <n v="1099.7023782448084"/>
    <n v="1308.92"/>
    <n v="483.92"/>
  </r>
  <r>
    <n v="157"/>
    <x v="155"/>
    <x v="31"/>
    <n v="6.2"/>
    <n v="5.375"/>
    <n v="5.7895806759999999"/>
    <n v="10000"/>
    <n v="4118.34"/>
    <n v="3000"/>
    <n v="2990"/>
    <n v="2990.2726779158197"/>
    <n v="3559.17"/>
    <n v="2059.17"/>
  </r>
  <r>
    <n v="158"/>
    <x v="156"/>
    <x v="32"/>
    <n v="4.5999999999999996"/>
    <n v="5.35"/>
    <n v="4.9800000000000004"/>
    <n v="1500"/>
    <n v="583.92999999999995"/>
    <n v="1000"/>
    <n v="0"/>
    <n v="0"/>
    <n v="0"/>
    <n v="791.96"/>
  </r>
  <r>
    <n v="159"/>
    <x v="157"/>
    <x v="32"/>
    <n v="5.99"/>
    <n v="5.0714285710000002"/>
    <n v="5.5286330049999997"/>
    <n v="1500"/>
    <n v="451.74"/>
    <n v="500"/>
    <n v="400"/>
    <n v="399.8069941137403"/>
    <n v="475.87"/>
    <n v="459.2"/>
  </r>
  <r>
    <n v="160"/>
    <x v="158"/>
    <x v="32"/>
    <n v="5.21"/>
    <n v="5.18"/>
    <n v="5.2"/>
    <n v="700"/>
    <n v="366.18"/>
    <n v="272"/>
    <n v="270"/>
    <n v="268.08669122187445"/>
    <n v="319.08999999999997"/>
    <n v="319.08999999999997"/>
  </r>
  <r>
    <n v="161"/>
    <x v="159"/>
    <x v="32"/>
    <n v="5.83"/>
    <n v="3.02"/>
    <n v="4.42"/>
    <n v="2550"/>
    <n v="963.41"/>
    <n v="333.33"/>
    <n v="0"/>
    <n v="0"/>
    <n v="0"/>
    <n v="648.37"/>
  </r>
  <r>
    <n v="162"/>
    <x v="160"/>
    <x v="32"/>
    <n v="6.43"/>
    <n v="5.7"/>
    <n v="6.07"/>
    <n v="4000"/>
    <n v="1780.47"/>
    <n v="1600"/>
    <n v="1410"/>
    <n v="1414.3927510677277"/>
    <n v="1683.48"/>
    <n v="1690.24"/>
  </r>
  <r>
    <n v="163"/>
    <x v="161"/>
    <x v="32"/>
    <n v="5.14"/>
    <n v="5.0999999999999996"/>
    <n v="5.3190866510000001"/>
    <n v="4500"/>
    <n v="2506.5"/>
    <n v="700"/>
    <n v="1890"/>
    <n v="1893.0907800172008"/>
    <n v="2253.25"/>
    <n v="1603.25"/>
  </r>
  <r>
    <n v="164"/>
    <x v="162"/>
    <x v="32"/>
    <n v="6.19"/>
    <n v="4.49"/>
    <n v="5.34"/>
    <n v="400"/>
    <n v="223.36"/>
    <n v="320"/>
    <n v="230"/>
    <n v="228.2547001509256"/>
    <n v="271.68"/>
    <n v="271.68"/>
  </r>
  <r>
    <n v="165"/>
    <x v="163"/>
    <x v="11"/>
    <n v="2.93"/>
    <n v="5.63"/>
    <n v="4.28"/>
    <n v="5000"/>
    <n v="2588.84"/>
    <n v="1166.67"/>
    <n v="0"/>
    <n v="0"/>
    <n v="0"/>
    <n v="1877.75"/>
  </r>
  <r>
    <n v="166"/>
    <x v="164"/>
    <x v="33"/>
    <n v="6.05"/>
    <n v="0"/>
    <n v="3.0262681159999998"/>
    <n v="984"/>
    <n v="168.64"/>
    <n v="0"/>
    <n v="0"/>
    <n v="0"/>
    <n v="0"/>
    <n v="167.66"/>
  </r>
  <r>
    <n v="167"/>
    <x v="165"/>
    <x v="34"/>
    <n v="5.71"/>
    <n v="3.1"/>
    <n v="4.4000000000000004"/>
    <n v="5345"/>
    <n v="1855.56"/>
    <n v="500"/>
    <n v="0"/>
    <n v="0"/>
    <n v="0"/>
    <n v="1177.78"/>
  </r>
  <r>
    <n v="168"/>
    <x v="166"/>
    <x v="34"/>
    <n v="6.05"/>
    <n v="4.29"/>
    <n v="5.17"/>
    <n v="2509"/>
    <n v="1118.26"/>
    <n v="1233.33"/>
    <n v="990"/>
    <n v="987.85186208207006"/>
    <n v="1175.79"/>
    <n v="1175.79"/>
  </r>
  <r>
    <n v="169"/>
    <x v="167"/>
    <x v="34"/>
    <n v="6"/>
    <n v="4.3899999999999997"/>
    <n v="5.19"/>
    <n v="2599"/>
    <n v="1491.18"/>
    <n v="750"/>
    <n v="940"/>
    <n v="941.47502371218229"/>
    <n v="1120.5899999999999"/>
    <n v="1120.5899999999999"/>
  </r>
  <r>
    <n v="170"/>
    <x v="168"/>
    <x v="34"/>
    <n v="5.42"/>
    <n v="5.6875"/>
    <n v="5.554328087"/>
    <n v="3790"/>
    <n v="2128.46"/>
    <n v="2000"/>
    <n v="1730"/>
    <n v="1734.2837150049513"/>
    <n v="2064.23"/>
    <n v="1397.57"/>
  </r>
  <r>
    <n v="171"/>
    <x v="169"/>
    <x v="34"/>
    <n v="5.0999999999999996"/>
    <n v="4.8600000000000003"/>
    <n v="4.9800000000000004"/>
    <n v="909"/>
    <n v="483.5"/>
    <n v="430"/>
    <n v="0"/>
    <n v="0"/>
    <n v="0"/>
    <n v="456.75"/>
  </r>
  <r>
    <n v="172"/>
    <x v="170"/>
    <x v="34"/>
    <n v="5.9"/>
    <n v="5.57"/>
    <n v="5.74"/>
    <n v="1079"/>
    <n v="603.03"/>
    <n v="500"/>
    <n v="460"/>
    <n v="463.36510684348673"/>
    <n v="551.52"/>
    <n v="551.52"/>
  </r>
  <r>
    <n v="173"/>
    <x v="171"/>
    <x v="34"/>
    <n v="5.05"/>
    <n v="4.97"/>
    <n v="5.01"/>
    <n v="2719.5"/>
    <n v="1022.36"/>
    <n v="613.33000000000004"/>
    <n v="690"/>
    <n v="687.12495037704105"/>
    <n v="817.85"/>
    <n v="817.85"/>
  </r>
  <r>
    <n v="174"/>
    <x v="172"/>
    <x v="34"/>
    <n v="5.53"/>
    <n v="5.5"/>
    <n v="5.5138468520000004"/>
    <n v="4465"/>
    <n v="2770.24"/>
    <n v="1500"/>
    <n v="1790"/>
    <n v="1793.8426655854103"/>
    <n v="2135.12"/>
    <n v="1451.78"/>
  </r>
  <r>
    <n v="175"/>
    <x v="173"/>
    <x v="34"/>
    <n v="6.09"/>
    <n v="4.05"/>
    <n v="5.07"/>
    <n v="4052.7"/>
    <n v="1906.36"/>
    <n v="2133.33"/>
    <n v="1700"/>
    <n v="1696.9890074824998"/>
    <n v="2019.84"/>
    <n v="2019.84"/>
  </r>
  <r>
    <n v="176"/>
    <x v="174"/>
    <x v="34"/>
    <n v="5.9"/>
    <n v="4.58"/>
    <n v="5.24"/>
    <n v="4995"/>
    <n v="3284.41"/>
    <n v="1500"/>
    <n v="2010"/>
    <n v="2009.8310280515466"/>
    <n v="2392.1999999999998"/>
    <n v="2392.1999999999998"/>
  </r>
  <r>
    <n v="177"/>
    <x v="175"/>
    <x v="34"/>
    <n v="5.9"/>
    <n v="6.08"/>
    <n v="5.99"/>
    <n v="4606.2"/>
    <n v="2329.37"/>
    <n v="0"/>
    <n v="0"/>
    <n v="0"/>
    <n v="0"/>
    <n v="0"/>
  </r>
  <r>
    <m/>
    <x v="176"/>
    <x v="35"/>
    <m/>
    <m/>
    <m/>
    <m/>
    <m/>
    <m/>
    <n v="100"/>
    <n v="100"/>
    <m/>
    <m/>
  </r>
  <r>
    <m/>
    <x v="176"/>
    <x v="0"/>
    <m/>
    <m/>
    <m/>
    <m/>
    <m/>
    <m/>
    <n v="270"/>
    <n v="270"/>
    <m/>
    <m/>
  </r>
  <r>
    <m/>
    <x v="176"/>
    <x v="14"/>
    <m/>
    <m/>
    <m/>
    <m/>
    <m/>
    <m/>
    <n v="235"/>
    <n v="235"/>
    <m/>
    <m/>
  </r>
  <r>
    <m/>
    <x v="176"/>
    <x v="5"/>
    <m/>
    <m/>
    <m/>
    <m/>
    <m/>
    <m/>
    <n v="220"/>
    <n v="220"/>
    <m/>
    <m/>
  </r>
  <r>
    <m/>
    <x v="176"/>
    <x v="4"/>
    <m/>
    <m/>
    <m/>
    <m/>
    <m/>
    <m/>
    <n v="195"/>
    <n v="195"/>
    <m/>
    <m/>
  </r>
  <r>
    <m/>
    <x v="176"/>
    <x v="36"/>
    <m/>
    <m/>
    <m/>
    <m/>
    <m/>
    <m/>
    <n v="115"/>
    <n v="115"/>
    <m/>
    <m/>
  </r>
  <r>
    <m/>
    <x v="176"/>
    <x v="22"/>
    <m/>
    <m/>
    <m/>
    <m/>
    <m/>
    <m/>
    <n v="100"/>
    <n v="100"/>
    <m/>
    <m/>
  </r>
  <r>
    <m/>
    <x v="176"/>
    <x v="20"/>
    <m/>
    <m/>
    <m/>
    <m/>
    <m/>
    <m/>
    <n v="250"/>
    <n v="250"/>
    <m/>
    <m/>
  </r>
  <r>
    <m/>
    <x v="176"/>
    <x v="10"/>
    <m/>
    <m/>
    <m/>
    <m/>
    <m/>
    <m/>
    <n v="200"/>
    <n v="200"/>
    <m/>
    <m/>
  </r>
  <r>
    <m/>
    <x v="176"/>
    <x v="3"/>
    <m/>
    <m/>
    <m/>
    <m/>
    <m/>
    <m/>
    <n v="120"/>
    <n v="120"/>
    <m/>
    <m/>
  </r>
  <r>
    <m/>
    <x v="176"/>
    <x v="27"/>
    <m/>
    <m/>
    <m/>
    <m/>
    <m/>
    <m/>
    <n v="275"/>
    <n v="275"/>
    <m/>
    <m/>
  </r>
  <r>
    <m/>
    <x v="176"/>
    <x v="16"/>
    <m/>
    <m/>
    <m/>
    <m/>
    <m/>
    <m/>
    <n v="190"/>
    <n v="190"/>
    <m/>
    <m/>
  </r>
  <r>
    <m/>
    <x v="176"/>
    <x v="7"/>
    <m/>
    <m/>
    <m/>
    <m/>
    <m/>
    <m/>
    <n v="300"/>
    <n v="300"/>
    <m/>
    <m/>
  </r>
  <r>
    <m/>
    <x v="176"/>
    <x v="32"/>
    <m/>
    <m/>
    <m/>
    <m/>
    <m/>
    <m/>
    <n v="225"/>
    <n v="225"/>
    <m/>
    <m/>
  </r>
  <r>
    <m/>
    <x v="176"/>
    <x v="28"/>
    <m/>
    <m/>
    <m/>
    <m/>
    <m/>
    <m/>
    <n v="230"/>
    <n v="230"/>
    <m/>
    <m/>
  </r>
  <r>
    <m/>
    <x v="176"/>
    <x v="25"/>
    <m/>
    <m/>
    <m/>
    <m/>
    <m/>
    <m/>
    <n v="215"/>
    <n v="215"/>
    <m/>
    <m/>
  </r>
  <r>
    <m/>
    <x v="176"/>
    <x v="19"/>
    <m/>
    <m/>
    <m/>
    <m/>
    <m/>
    <m/>
    <n v="245"/>
    <n v="245"/>
    <m/>
    <m/>
  </r>
  <r>
    <m/>
    <x v="176"/>
    <x v="2"/>
    <m/>
    <m/>
    <m/>
    <m/>
    <m/>
    <m/>
    <n v="295"/>
    <n v="295"/>
    <m/>
    <m/>
  </r>
  <r>
    <m/>
    <x v="176"/>
    <x v="37"/>
    <m/>
    <m/>
    <m/>
    <m/>
    <m/>
    <m/>
    <n v="130"/>
    <n v="130"/>
    <m/>
    <m/>
  </r>
  <r>
    <m/>
    <x v="176"/>
    <x v="9"/>
    <m/>
    <m/>
    <m/>
    <m/>
    <m/>
    <m/>
    <n v="100"/>
    <n v="100"/>
    <m/>
    <m/>
  </r>
  <r>
    <m/>
    <x v="176"/>
    <x v="1"/>
    <m/>
    <m/>
    <m/>
    <m/>
    <m/>
    <m/>
    <n v="205"/>
    <n v="205"/>
    <m/>
    <m/>
  </r>
  <r>
    <m/>
    <x v="176"/>
    <x v="23"/>
    <m/>
    <m/>
    <m/>
    <m/>
    <m/>
    <m/>
    <n v="180"/>
    <n v="180"/>
    <m/>
    <m/>
  </r>
  <r>
    <m/>
    <x v="176"/>
    <x v="30"/>
    <m/>
    <m/>
    <m/>
    <m/>
    <m/>
    <m/>
    <n v="170"/>
    <n v="170"/>
    <m/>
    <m/>
  </r>
  <r>
    <m/>
    <x v="176"/>
    <x v="17"/>
    <m/>
    <m/>
    <m/>
    <m/>
    <m/>
    <m/>
    <n v="165"/>
    <n v="160"/>
    <m/>
    <m/>
  </r>
  <r>
    <m/>
    <x v="176"/>
    <x v="33"/>
    <m/>
    <m/>
    <m/>
    <m/>
    <m/>
    <m/>
    <n v="105"/>
    <n v="105"/>
    <m/>
    <m/>
  </r>
  <r>
    <m/>
    <x v="176"/>
    <x v="38"/>
    <m/>
    <m/>
    <m/>
    <m/>
    <m/>
    <m/>
    <n v="165"/>
    <n v="165"/>
    <m/>
    <m/>
  </r>
  <r>
    <m/>
    <x v="176"/>
    <x v="8"/>
    <m/>
    <m/>
    <m/>
    <m/>
    <m/>
    <m/>
    <n v="265"/>
    <n v="265"/>
    <m/>
    <m/>
  </r>
  <r>
    <m/>
    <x v="176"/>
    <x v="39"/>
    <m/>
    <m/>
    <m/>
    <m/>
    <m/>
    <m/>
    <n v="210"/>
    <n v="210"/>
    <m/>
    <m/>
  </r>
  <r>
    <m/>
    <x v="176"/>
    <x v="26"/>
    <m/>
    <m/>
    <m/>
    <m/>
    <m/>
    <m/>
    <n v="185"/>
    <n v="185"/>
    <m/>
    <m/>
  </r>
  <r>
    <m/>
    <x v="176"/>
    <x v="24"/>
    <m/>
    <m/>
    <m/>
    <m/>
    <m/>
    <m/>
    <n v="140"/>
    <n v="140"/>
    <m/>
    <m/>
  </r>
  <r>
    <m/>
    <x v="176"/>
    <x v="12"/>
    <m/>
    <m/>
    <m/>
    <m/>
    <m/>
    <m/>
    <n v="150"/>
    <n v="150"/>
    <m/>
    <m/>
  </r>
  <r>
    <m/>
    <x v="176"/>
    <x v="6"/>
    <m/>
    <m/>
    <m/>
    <m/>
    <m/>
    <m/>
    <n v="0"/>
    <n v="0"/>
    <m/>
    <m/>
  </r>
  <r>
    <m/>
    <x v="177"/>
    <x v="40"/>
    <m/>
    <m/>
    <m/>
    <m/>
    <m/>
    <m/>
    <n v="5830"/>
    <n v="10000"/>
    <m/>
    <m/>
  </r>
  <r>
    <m/>
    <x v="176"/>
    <x v="29"/>
    <m/>
    <m/>
    <m/>
    <m/>
    <m/>
    <m/>
    <n v="190"/>
    <m/>
    <m/>
    <m/>
  </r>
  <r>
    <m/>
    <x v="176"/>
    <x v="41"/>
    <m/>
    <m/>
    <m/>
    <m/>
    <m/>
    <m/>
    <n v="100"/>
    <m/>
    <m/>
    <m/>
  </r>
  <r>
    <m/>
    <x v="176"/>
    <x v="42"/>
    <m/>
    <m/>
    <m/>
    <m/>
    <m/>
    <m/>
    <n v="100"/>
    <m/>
    <m/>
    <m/>
  </r>
  <r>
    <m/>
    <x v="176"/>
    <x v="43"/>
    <m/>
    <m/>
    <m/>
    <m/>
    <m/>
    <m/>
    <n v="100"/>
    <m/>
    <m/>
    <m/>
  </r>
  <r>
    <m/>
    <x v="176"/>
    <x v="18"/>
    <m/>
    <m/>
    <m/>
    <m/>
    <m/>
    <m/>
    <n v="100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ela przestawna2" cacheId="1" applyNumberFormats="0" applyBorderFormats="0" applyFontFormats="0" applyPatternFormats="0" applyAlignmentFormats="0" applyWidthHeightFormats="1" dataCaption="Wartości" updatedVersion="6" minRefreshableVersion="3" useAutoFormatting="1" colGrandTotals="0" itemPrintTitles="1" createdVersion="5" indent="0" outline="1" outlineData="1" multipleFieldFilters="0">
  <location ref="A3:C48" firstHeaderRow="0" firstDataRow="1" firstDataCol="1"/>
  <pivotFields count="13">
    <pivotField showAll="0"/>
    <pivotField axis="axisRow" showAll="0">
      <items count="179">
        <item x="18"/>
        <item x="152"/>
        <item x="111"/>
        <item x="116"/>
        <item x="34"/>
        <item x="102"/>
        <item x="140"/>
        <item x="117"/>
        <item x="53"/>
        <item x="77"/>
        <item x="165"/>
        <item x="64"/>
        <item x="46"/>
        <item x="72"/>
        <item x="71"/>
        <item x="39"/>
        <item x="66"/>
        <item x="146"/>
        <item x="58"/>
        <item x="114"/>
        <item x="19"/>
        <item x="153"/>
        <item x="78"/>
        <item x="126"/>
        <item x="6"/>
        <item x="10"/>
        <item x="171"/>
        <item x="166"/>
        <item x="42"/>
        <item x="68"/>
        <item x="69"/>
        <item x="101"/>
        <item x="161"/>
        <item x="1"/>
        <item x="169"/>
        <item x="150"/>
        <item x="55"/>
        <item x="45"/>
        <item x="59"/>
        <item x="86"/>
        <item x="167"/>
        <item x="11"/>
        <item x="13"/>
        <item x="91"/>
        <item x="95"/>
        <item x="94"/>
        <item x="9"/>
        <item x="157"/>
        <item x="109"/>
        <item x="50"/>
        <item x="107"/>
        <item x="3"/>
        <item x="93"/>
        <item x="99"/>
        <item x="0"/>
        <item x="54"/>
        <item x="61"/>
        <item x="112"/>
        <item x="81"/>
        <item x="14"/>
        <item x="164"/>
        <item x="7"/>
        <item x="12"/>
        <item x="76"/>
        <item x="138"/>
        <item x="160"/>
        <item x="37"/>
        <item x="2"/>
        <item x="174"/>
        <item x="70"/>
        <item x="52"/>
        <item x="79"/>
        <item x="63"/>
        <item x="142"/>
        <item x="149"/>
        <item x="30"/>
        <item x="33"/>
        <item x="127"/>
        <item x="31"/>
        <item x="170"/>
        <item x="73"/>
        <item x="17"/>
        <item x="74"/>
        <item x="32"/>
        <item x="135"/>
        <item x="115"/>
        <item x="84"/>
        <item x="80"/>
        <item x="172"/>
        <item x="62"/>
        <item x="137"/>
        <item x="82"/>
        <item x="97"/>
        <item x="120"/>
        <item x="132"/>
        <item x="36"/>
        <item x="147"/>
        <item x="56"/>
        <item x="43"/>
        <item x="40"/>
        <item x="124"/>
        <item x="8"/>
        <item x="155"/>
        <item x="23"/>
        <item x="35"/>
        <item x="143"/>
        <item x="139"/>
        <item x="29"/>
        <item x="158"/>
        <item x="65"/>
        <item x="104"/>
        <item x="136"/>
        <item x="154"/>
        <item x="148"/>
        <item x="119"/>
        <item x="98"/>
        <item x="44"/>
        <item x="131"/>
        <item x="163"/>
        <item x="90"/>
        <item x="26"/>
        <item x="24"/>
        <item x="27"/>
        <item x="28"/>
        <item x="105"/>
        <item x="4"/>
        <item x="41"/>
        <item x="122"/>
        <item x="89"/>
        <item x="156"/>
        <item x="133"/>
        <item x="151"/>
        <item x="87"/>
        <item x="110"/>
        <item x="75"/>
        <item x="144"/>
        <item x="121"/>
        <item x="123"/>
        <item x="129"/>
        <item x="128"/>
        <item x="162"/>
        <item x="118"/>
        <item x="16"/>
        <item x="5"/>
        <item x="130"/>
        <item x="85"/>
        <item x="48"/>
        <item x="141"/>
        <item x="38"/>
        <item x="134"/>
        <item x="15"/>
        <item x="125"/>
        <item x="113"/>
        <item x="22"/>
        <item x="21"/>
        <item x="67"/>
        <item x="168"/>
        <item x="49"/>
        <item x="173"/>
        <item x="103"/>
        <item x="60"/>
        <item x="57"/>
        <item x="47"/>
        <item x="159"/>
        <item x="108"/>
        <item x="106"/>
        <item x="96"/>
        <item x="145"/>
        <item x="83"/>
        <item x="100"/>
        <item x="88"/>
        <item x="20"/>
        <item x="175"/>
        <item x="25"/>
        <item x="51"/>
        <item x="92"/>
        <item x="176"/>
        <item x="177"/>
        <item t="default"/>
      </items>
    </pivotField>
    <pivotField axis="axisRow" showAll="0" sortType="ascending">
      <items count="46">
        <item sd="0" x="0"/>
        <item sd="0" x="1"/>
        <item sd="0" x="2"/>
        <item m="1" x="44"/>
        <item sd="0" x="43"/>
        <item sd="0" x="3"/>
        <item sd="0" x="42"/>
        <item sd="0" x="4"/>
        <item sd="0" x="35"/>
        <item sd="0" x="5"/>
        <item sd="0" x="6"/>
        <item sd="0" x="41"/>
        <item sd="0" x="7"/>
        <item sd="0" x="40"/>
        <item sd="0" x="8"/>
        <item sd="0" x="9"/>
        <item sd="0" x="10"/>
        <item sd="0" x="11"/>
        <item sd="0" x="12"/>
        <item sd="0" x="13"/>
        <item sd="0" x="14"/>
        <item sd="0" x="15"/>
        <item sd="0" x="37"/>
        <item sd="0" x="16"/>
        <item sd="0" x="17"/>
        <item sd="0" x="18"/>
        <item sd="0" x="19"/>
        <item sd="0" x="20"/>
        <item sd="0" x="38"/>
        <item sd="0" x="21"/>
        <item sd="0" x="39"/>
        <item sd="0" x="22"/>
        <item sd="0" x="23"/>
        <item sd="0" x="24"/>
        <item sd="0" x="25"/>
        <item sd="0" x="26"/>
        <item sd="0" x="27"/>
        <item sd="0" x="36"/>
        <item sd="0" x="28"/>
        <item sd="0" x="29"/>
        <item sd="0" x="30"/>
        <item sd="0" x="31"/>
        <item sd="0" x="32"/>
        <item sd="0" x="33"/>
        <item sd="0" x="34"/>
        <item t="default"/>
      </items>
    </pivotField>
    <pivotField showAll="0"/>
    <pivotField showAll="0"/>
    <pivotField dataField="1" showAll="0"/>
    <pivotField showAll="0"/>
    <pivotField showAll="0"/>
    <pivotField showAll="0"/>
    <pivotField dataField="1" showAll="0"/>
    <pivotField numFmtId="166" showAll="0"/>
    <pivotField showAll="0"/>
    <pivotField showAll="0"/>
  </pivotFields>
  <rowFields count="2">
    <field x="2"/>
    <field x="1"/>
  </rowFields>
  <rowItems count="45">
    <i>
      <x/>
    </i>
    <i>
      <x v="1"/>
    </i>
    <i>
      <x v="2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 t="grand">
      <x/>
    </i>
  </rowItems>
  <colFields count="1">
    <field x="-2"/>
  </colFields>
  <colItems count="2">
    <i>
      <x/>
    </i>
    <i i="1">
      <x v="1"/>
    </i>
  </colItems>
  <dataFields count="2">
    <dataField name="Średnia z Ocena koncowa" fld="5" subtotal="average" baseField="2" baseItem="0" numFmtId="2"/>
    <dataField name="Rozdział FRS II 2018 (zł)" fld="9" baseField="0" baseItem="0"/>
  </dataFields>
  <formats count="86">
    <format dxfId="90">
      <pivotArea field="2" type="button" dataOnly="0" labelOnly="1" outline="0" axis="axisRow" fieldPosition="0"/>
    </format>
    <format dxfId="89">
      <pivotArea dataOnly="0" labelOnly="1" fieldPosition="0">
        <references count="1">
          <reference field="2" count="0"/>
        </references>
      </pivotArea>
    </format>
    <format dxfId="88">
      <pivotArea dataOnly="0" labelOnly="1" grandRow="1" outline="0" fieldPosition="0"/>
    </format>
    <format dxfId="87">
      <pivotArea dataOnly="0" labelOnly="1" fieldPosition="0">
        <references count="2">
          <reference field="1" count="4">
            <x v="33"/>
            <x v="54"/>
            <x v="67"/>
            <x v="176"/>
          </reference>
          <reference field="2" count="1" selected="0">
            <x v="0"/>
          </reference>
        </references>
      </pivotArea>
    </format>
    <format dxfId="86">
      <pivotArea dataOnly="0" labelOnly="1" fieldPosition="0">
        <references count="2">
          <reference field="1" count="4">
            <x v="51"/>
            <x v="125"/>
            <x v="143"/>
            <x v="176"/>
          </reference>
          <reference field="2" count="1" selected="0">
            <x v="1"/>
          </reference>
        </references>
      </pivotArea>
    </format>
    <format dxfId="85">
      <pivotArea dataOnly="0" labelOnly="1" fieldPosition="0">
        <references count="2">
          <reference field="1" count="11">
            <x v="24"/>
            <x v="25"/>
            <x v="41"/>
            <x v="42"/>
            <x v="46"/>
            <x v="59"/>
            <x v="61"/>
            <x v="62"/>
            <x v="101"/>
            <x v="150"/>
            <x v="176"/>
          </reference>
          <reference field="2" count="1" selected="0">
            <x v="2"/>
          </reference>
        </references>
      </pivotArea>
    </format>
    <format dxfId="84">
      <pivotArea dataOnly="0" labelOnly="1" fieldPosition="0">
        <references count="2">
          <reference field="1" count="4">
            <x v="0"/>
            <x v="81"/>
            <x v="142"/>
            <x v="176"/>
          </reference>
          <reference field="2" count="1" selected="0">
            <x v="5"/>
          </reference>
        </references>
      </pivotArea>
    </format>
    <format dxfId="83">
      <pivotArea dataOnly="0" labelOnly="1" fieldPosition="0">
        <references count="2">
          <reference field="1" count="5">
            <x v="4"/>
            <x v="20"/>
            <x v="50"/>
            <x v="70"/>
            <x v="176"/>
          </reference>
          <reference field="2" count="1" selected="0">
            <x v="7"/>
          </reference>
        </references>
      </pivotArea>
    </format>
    <format dxfId="82">
      <pivotArea dataOnly="0" labelOnly="1" fieldPosition="0">
        <references count="2">
          <reference field="1" count="11">
            <x v="103"/>
            <x v="107"/>
            <x v="120"/>
            <x v="121"/>
            <x v="122"/>
            <x v="123"/>
            <x v="153"/>
            <x v="154"/>
            <x v="171"/>
            <x v="173"/>
            <x v="176"/>
          </reference>
          <reference field="2" count="1" selected="0">
            <x v="9"/>
          </reference>
        </references>
      </pivotArea>
    </format>
    <format dxfId="81">
      <pivotArea dataOnly="0" labelOnly="1" fieldPosition="0">
        <references count="2">
          <reference field="1" count="9">
            <x v="66"/>
            <x v="75"/>
            <x v="76"/>
            <x v="78"/>
            <x v="83"/>
            <x v="95"/>
            <x v="104"/>
            <x v="148"/>
            <x v="176"/>
          </reference>
          <reference field="2" count="1" selected="0">
            <x v="10"/>
          </reference>
        </references>
      </pivotArea>
    </format>
    <format dxfId="80">
      <pivotArea dataOnly="0" labelOnly="1" fieldPosition="0">
        <references count="2">
          <reference field="1" count="17">
            <x v="8"/>
            <x v="12"/>
            <x v="15"/>
            <x v="28"/>
            <x v="36"/>
            <x v="37"/>
            <x v="49"/>
            <x v="55"/>
            <x v="98"/>
            <x v="99"/>
            <x v="116"/>
            <x v="126"/>
            <x v="146"/>
            <x v="157"/>
            <x v="162"/>
            <x v="174"/>
            <x v="176"/>
          </reference>
          <reference field="2" count="1" selected="0">
            <x v="12"/>
          </reference>
        </references>
      </pivotArea>
    </format>
    <format dxfId="79">
      <pivotArea dataOnly="0" labelOnly="1" fieldPosition="0">
        <references count="2">
          <reference field="1" count="4">
            <x v="18"/>
            <x v="97"/>
            <x v="161"/>
            <x v="176"/>
          </reference>
          <reference field="2" count="1" selected="0">
            <x v="14"/>
          </reference>
        </references>
      </pivotArea>
    </format>
    <format dxfId="78">
      <pivotArea dataOnly="0" labelOnly="1" fieldPosition="0">
        <references count="2">
          <reference field="1" count="2">
            <x v="38"/>
            <x v="176"/>
          </reference>
          <reference field="2" count="1" selected="0">
            <x v="15"/>
          </reference>
        </references>
      </pivotArea>
    </format>
    <format dxfId="77">
      <pivotArea dataOnly="0" labelOnly="1" fieldPosition="0">
        <references count="2">
          <reference field="1" count="6">
            <x v="11"/>
            <x v="56"/>
            <x v="72"/>
            <x v="89"/>
            <x v="160"/>
            <x v="176"/>
          </reference>
          <reference field="2" count="1" selected="0">
            <x v="16"/>
          </reference>
        </references>
      </pivotArea>
    </format>
    <format dxfId="76">
      <pivotArea dataOnly="0" labelOnly="1" fieldPosition="0">
        <references count="2">
          <reference field="1" count="6">
            <x v="16"/>
            <x v="58"/>
            <x v="109"/>
            <x v="118"/>
            <x v="136"/>
            <x v="166"/>
          </reference>
          <reference field="2" count="1" selected="0">
            <x v="17"/>
          </reference>
        </references>
      </pivotArea>
    </format>
    <format dxfId="75">
      <pivotArea dataOnly="0" labelOnly="1" fieldPosition="0">
        <references count="2">
          <reference field="1" count="4">
            <x v="29"/>
            <x v="30"/>
            <x v="155"/>
            <x v="176"/>
          </reference>
          <reference field="2" count="1" selected="0">
            <x v="18"/>
          </reference>
        </references>
      </pivotArea>
    </format>
    <format dxfId="74">
      <pivotArea dataOnly="0" labelOnly="1" fieldPosition="0">
        <references count="2">
          <reference field="1" count="3">
            <x v="13"/>
            <x v="14"/>
            <x v="69"/>
          </reference>
          <reference field="2" count="1" selected="0">
            <x v="19"/>
          </reference>
        </references>
      </pivotArea>
    </format>
    <format dxfId="73">
      <pivotArea dataOnly="0" labelOnly="1" fieldPosition="0">
        <references count="2">
          <reference field="1" count="9">
            <x v="9"/>
            <x v="22"/>
            <x v="63"/>
            <x v="71"/>
            <x v="80"/>
            <x v="82"/>
            <x v="87"/>
            <x v="134"/>
            <x v="176"/>
          </reference>
          <reference field="2" count="1" selected="0">
            <x v="20"/>
          </reference>
        </references>
      </pivotArea>
    </format>
    <format dxfId="72">
      <pivotArea dataOnly="0" labelOnly="1" fieldPosition="0">
        <references count="2">
          <reference field="1" count="2">
            <x v="91"/>
            <x v="168"/>
          </reference>
          <reference field="2" count="1" selected="0">
            <x v="21"/>
          </reference>
        </references>
      </pivotArea>
    </format>
    <format dxfId="71">
      <pivotArea dataOnly="0" labelOnly="1" fieldPosition="0">
        <references count="2">
          <reference field="1" count="2">
            <x v="86"/>
            <x v="176"/>
          </reference>
          <reference field="2" count="1" selected="0">
            <x v="23"/>
          </reference>
        </references>
      </pivotArea>
    </format>
    <format dxfId="70">
      <pivotArea dataOnly="0" labelOnly="1" fieldPosition="0">
        <references count="2">
          <reference field="1" count="4">
            <x v="39"/>
            <x v="132"/>
            <x v="145"/>
            <x v="176"/>
          </reference>
          <reference field="2" count="1" selected="0">
            <x v="24"/>
          </reference>
        </references>
      </pivotArea>
    </format>
    <format dxfId="69">
      <pivotArea dataOnly="0" labelOnly="1" fieldPosition="0">
        <references count="2">
          <reference field="1" count="4">
            <x v="119"/>
            <x v="128"/>
            <x v="170"/>
            <x v="176"/>
          </reference>
          <reference field="2" count="1" selected="0">
            <x v="25"/>
          </reference>
        </references>
      </pivotArea>
    </format>
    <format dxfId="68">
      <pivotArea dataOnly="0" labelOnly="1" fieldPosition="0">
        <references count="2">
          <reference field="1" count="6">
            <x v="43"/>
            <x v="44"/>
            <x v="45"/>
            <x v="52"/>
            <x v="175"/>
            <x v="176"/>
          </reference>
          <reference field="2" count="1" selected="0">
            <x v="26"/>
          </reference>
        </references>
      </pivotArea>
    </format>
    <format dxfId="67">
      <pivotArea dataOnly="0" labelOnly="1" fieldPosition="0">
        <references count="2">
          <reference field="1" count="10">
            <x v="5"/>
            <x v="31"/>
            <x v="53"/>
            <x v="92"/>
            <x v="110"/>
            <x v="115"/>
            <x v="124"/>
            <x v="159"/>
            <x v="169"/>
            <x v="176"/>
          </reference>
          <reference field="2" count="1" selected="0">
            <x v="27"/>
          </reference>
        </references>
      </pivotArea>
    </format>
    <format dxfId="66">
      <pivotArea dataOnly="0" labelOnly="1" fieldPosition="0">
        <references count="2">
          <reference field="1" count="6">
            <x v="2"/>
            <x v="48"/>
            <x v="57"/>
            <x v="133"/>
            <x v="164"/>
            <x v="165"/>
          </reference>
          <reference field="2" count="1" selected="0">
            <x v="29"/>
          </reference>
        </references>
      </pivotArea>
    </format>
    <format dxfId="65">
      <pivotArea dataOnly="0" labelOnly="1" fieldPosition="0">
        <references count="2">
          <reference field="1" count="2">
            <x v="152"/>
            <x v="176"/>
          </reference>
          <reference field="2" count="1" selected="0">
            <x v="31"/>
          </reference>
        </references>
      </pivotArea>
    </format>
    <format dxfId="64">
      <pivotArea dataOnly="0" labelOnly="1" fieldPosition="0">
        <references count="2">
          <reference field="1" count="5">
            <x v="3"/>
            <x v="7"/>
            <x v="19"/>
            <x v="85"/>
            <x v="176"/>
          </reference>
          <reference field="2" count="1" selected="0">
            <x v="32"/>
          </reference>
        </references>
      </pivotArea>
    </format>
    <format dxfId="63">
      <pivotArea dataOnly="0" labelOnly="1" fieldPosition="0">
        <references count="2">
          <reference field="1" count="6">
            <x v="93"/>
            <x v="114"/>
            <x v="127"/>
            <x v="137"/>
            <x v="141"/>
            <x v="176"/>
          </reference>
          <reference field="2" count="1" selected="0">
            <x v="33"/>
          </reference>
        </references>
      </pivotArea>
    </format>
    <format dxfId="62">
      <pivotArea dataOnly="0" labelOnly="1" fieldPosition="0">
        <references count="2">
          <reference field="1" count="12">
            <x v="23"/>
            <x v="77"/>
            <x v="94"/>
            <x v="100"/>
            <x v="117"/>
            <x v="130"/>
            <x v="138"/>
            <x v="139"/>
            <x v="144"/>
            <x v="149"/>
            <x v="151"/>
            <x v="176"/>
          </reference>
          <reference field="2" count="1" selected="0">
            <x v="34"/>
          </reference>
        </references>
      </pivotArea>
    </format>
    <format dxfId="61">
      <pivotArea dataOnly="0" labelOnly="1" fieldPosition="0">
        <references count="2">
          <reference field="1" count="4">
            <x v="84"/>
            <x v="90"/>
            <x v="111"/>
            <x v="176"/>
          </reference>
          <reference field="2" count="1" selected="0">
            <x v="35"/>
          </reference>
        </references>
      </pivotArea>
    </format>
    <format dxfId="60">
      <pivotArea dataOnly="0" labelOnly="1" fieldPosition="0">
        <references count="2">
          <reference field="1" count="7">
            <x v="6"/>
            <x v="64"/>
            <x v="73"/>
            <x v="105"/>
            <x v="106"/>
            <x v="147"/>
            <x v="176"/>
          </reference>
          <reference field="2" count="1" selected="0">
            <x v="36"/>
          </reference>
        </references>
      </pivotArea>
    </format>
    <format dxfId="59">
      <pivotArea dataOnly="0" labelOnly="1" fieldPosition="0">
        <references count="2">
          <reference field="1" count="6">
            <x v="17"/>
            <x v="96"/>
            <x v="113"/>
            <x v="135"/>
            <x v="167"/>
            <x v="176"/>
          </reference>
          <reference field="2" count="1" selected="0">
            <x v="38"/>
          </reference>
        </references>
      </pivotArea>
    </format>
    <format dxfId="58">
      <pivotArea dataOnly="0" labelOnly="1" fieldPosition="0">
        <references count="2">
          <reference field="1" count="4">
            <x v="35"/>
            <x v="74"/>
            <x v="131"/>
            <x v="176"/>
          </reference>
          <reference field="2" count="1" selected="0">
            <x v="39"/>
          </reference>
        </references>
      </pivotArea>
    </format>
    <format dxfId="57">
      <pivotArea dataOnly="0" labelOnly="1" fieldPosition="0">
        <references count="2">
          <reference field="1" count="3">
            <x v="1"/>
            <x v="21"/>
            <x v="176"/>
          </reference>
          <reference field="2" count="1" selected="0">
            <x v="40"/>
          </reference>
        </references>
      </pivotArea>
    </format>
    <format dxfId="56">
      <pivotArea dataOnly="0" labelOnly="1" fieldPosition="0">
        <references count="2">
          <reference field="1" count="2">
            <x v="102"/>
            <x v="112"/>
          </reference>
          <reference field="2" count="1" selected="0">
            <x v="41"/>
          </reference>
        </references>
      </pivotArea>
    </format>
    <format dxfId="55">
      <pivotArea dataOnly="0" labelOnly="1" fieldPosition="0">
        <references count="2">
          <reference field="1" count="8">
            <x v="32"/>
            <x v="47"/>
            <x v="65"/>
            <x v="108"/>
            <x v="129"/>
            <x v="140"/>
            <x v="163"/>
            <x v="176"/>
          </reference>
          <reference field="2" count="1" selected="0">
            <x v="42"/>
          </reference>
        </references>
      </pivotArea>
    </format>
    <format dxfId="54">
      <pivotArea dataOnly="0" labelOnly="1" fieldPosition="0">
        <references count="2">
          <reference field="1" count="2">
            <x v="60"/>
            <x v="176"/>
          </reference>
          <reference field="2" count="1" selected="0">
            <x v="43"/>
          </reference>
        </references>
      </pivotArea>
    </format>
    <format dxfId="53">
      <pivotArea dataOnly="0" labelOnly="1" fieldPosition="0">
        <references count="2">
          <reference field="1" count="11">
            <x v="10"/>
            <x v="26"/>
            <x v="27"/>
            <x v="34"/>
            <x v="40"/>
            <x v="68"/>
            <x v="79"/>
            <x v="88"/>
            <x v="156"/>
            <x v="158"/>
            <x v="172"/>
          </reference>
          <reference field="2" count="1" selected="0">
            <x v="44"/>
          </reference>
        </references>
      </pivotArea>
    </format>
    <format dxfId="52">
      <pivotArea dataOnly="0" labelOnly="1" fieldPosition="0">
        <references count="2">
          <reference field="1" count="1">
            <x v="176"/>
          </reference>
          <reference field="2" count="1" selected="0">
            <x v="8"/>
          </reference>
        </references>
      </pivotArea>
    </format>
    <format dxfId="51">
      <pivotArea dataOnly="0" labelOnly="1" fieldPosition="0">
        <references count="2">
          <reference field="1" count="1">
            <x v="176"/>
          </reference>
          <reference field="2" count="1" selected="0">
            <x v="37"/>
          </reference>
        </references>
      </pivotArea>
    </format>
    <format dxfId="50">
      <pivotArea dataOnly="0" labelOnly="1" fieldPosition="0">
        <references count="2">
          <reference field="1" count="1">
            <x v="176"/>
          </reference>
          <reference field="2" count="1" selected="0">
            <x v="22"/>
          </reference>
        </references>
      </pivotArea>
    </format>
    <format dxfId="49">
      <pivotArea dataOnly="0" labelOnly="1" fieldPosition="0">
        <references count="2">
          <reference field="1" count="1">
            <x v="176"/>
          </reference>
          <reference field="2" count="1" selected="0">
            <x v="28"/>
          </reference>
        </references>
      </pivotArea>
    </format>
    <format dxfId="48">
      <pivotArea dataOnly="0" labelOnly="1" fieldPosition="0">
        <references count="2">
          <reference field="1" count="1">
            <x v="176"/>
          </reference>
          <reference field="2" count="1" selected="0">
            <x v="30"/>
          </reference>
        </references>
      </pivotArea>
    </format>
    <format dxfId="47">
      <pivotArea dataOnly="0" labelOnly="1" fieldPosition="0">
        <references count="2">
          <reference field="1" count="1">
            <x v="177"/>
          </reference>
          <reference field="2" count="1" selected="0">
            <x v="13"/>
          </reference>
        </references>
      </pivotArea>
    </format>
    <format dxfId="46">
      <pivotArea dataOnly="0" labelOnly="1" fieldPosition="0">
        <references count="2">
          <reference field="1" count="1">
            <x v="176"/>
          </reference>
          <reference field="2" count="1" selected="0">
            <x v="11"/>
          </reference>
        </references>
      </pivotArea>
    </format>
    <format dxfId="45">
      <pivotArea dataOnly="0" labelOnly="1" fieldPosition="0">
        <references count="2">
          <reference field="1" count="1">
            <x v="176"/>
          </reference>
          <reference field="2" count="1" selected="0">
            <x v="6"/>
          </reference>
        </references>
      </pivotArea>
    </format>
    <format dxfId="44">
      <pivotArea dataOnly="0" labelOnly="1" fieldPosition="0">
        <references count="2">
          <reference field="1" count="1">
            <x v="176"/>
          </reference>
          <reference field="2" count="1" selected="0">
            <x v="4"/>
          </reference>
        </references>
      </pivotArea>
    </format>
    <format dxfId="43">
      <pivotArea dataOnly="0" labelOnly="1" fieldPosition="0">
        <references count="1">
          <reference field="2" count="1">
            <x v="44"/>
          </reference>
        </references>
      </pivotArea>
    </format>
    <format dxfId="42">
      <pivotArea dataOnly="0" labelOnly="1" fieldPosition="0">
        <references count="1">
          <reference field="2" count="10">
            <x v="0"/>
            <x v="1"/>
            <x v="2"/>
            <x v="5"/>
            <x v="7"/>
            <x v="9"/>
            <x v="10"/>
            <x v="12"/>
            <x v="14"/>
            <x v="15"/>
          </reference>
        </references>
      </pivotArea>
    </format>
    <format dxfId="41">
      <pivotArea dataOnly="0" labelOnly="1" fieldPosition="0">
        <references count="1">
          <reference field="2" count="1">
            <x v="8"/>
          </reference>
        </references>
      </pivotArea>
    </format>
    <format dxfId="40">
      <pivotArea dataOnly="0" labelOnly="1" fieldPosition="0">
        <references count="1">
          <reference field="2" count="1">
            <x v="11"/>
          </reference>
        </references>
      </pivotArea>
    </format>
    <format dxfId="39">
      <pivotArea dataOnly="0" labelOnly="1" fieldPosition="0">
        <references count="1">
          <reference field="2" count="1">
            <x v="16"/>
          </reference>
        </references>
      </pivotArea>
    </format>
    <format dxfId="38">
      <pivotArea dataOnly="0" labelOnly="1" fieldPosition="0">
        <references count="1">
          <reference field="2" count="1">
            <x v="17"/>
          </reference>
        </references>
      </pivotArea>
    </format>
    <format dxfId="37">
      <pivotArea dataOnly="0" labelOnly="1" fieldPosition="0">
        <references count="1">
          <reference field="2" count="1">
            <x v="18"/>
          </reference>
        </references>
      </pivotArea>
    </format>
    <format dxfId="36">
      <pivotArea dataOnly="0" labelOnly="1" fieldPosition="0">
        <references count="1">
          <reference field="2" count="1">
            <x v="19"/>
          </reference>
        </references>
      </pivotArea>
    </format>
    <format dxfId="35">
      <pivotArea dataOnly="0" labelOnly="1" fieldPosition="0">
        <references count="1">
          <reference field="2" count="1">
            <x v="20"/>
          </reference>
        </references>
      </pivotArea>
    </format>
    <format dxfId="34">
      <pivotArea dataOnly="0" labelOnly="1" fieldPosition="0">
        <references count="1">
          <reference field="2" count="1">
            <x v="21"/>
          </reference>
        </references>
      </pivotArea>
    </format>
    <format dxfId="33">
      <pivotArea dataOnly="0" labelOnly="1" fieldPosition="0">
        <references count="1">
          <reference field="2" count="1">
            <x v="23"/>
          </reference>
        </references>
      </pivotArea>
    </format>
    <format dxfId="32">
      <pivotArea dataOnly="0" labelOnly="1" fieldPosition="0">
        <references count="1">
          <reference field="2" count="1">
            <x v="24"/>
          </reference>
        </references>
      </pivotArea>
    </format>
    <format dxfId="31">
      <pivotArea dataOnly="0" labelOnly="1" fieldPosition="0">
        <references count="1">
          <reference field="2" count="1">
            <x v="25"/>
          </reference>
        </references>
      </pivotArea>
    </format>
    <format dxfId="30">
      <pivotArea dataOnly="0" labelOnly="1" fieldPosition="0">
        <references count="1">
          <reference field="2" count="1">
            <x v="26"/>
          </reference>
        </references>
      </pivotArea>
    </format>
    <format dxfId="29">
      <pivotArea dataOnly="0" labelOnly="1" fieldPosition="0">
        <references count="1">
          <reference field="2" count="1">
            <x v="27"/>
          </reference>
        </references>
      </pivotArea>
    </format>
    <format dxfId="28">
      <pivotArea dataOnly="0" labelOnly="1" fieldPosition="0">
        <references count="1">
          <reference field="2" count="1">
            <x v="29"/>
          </reference>
        </references>
      </pivotArea>
    </format>
    <format dxfId="27">
      <pivotArea dataOnly="0" labelOnly="1" fieldPosition="0">
        <references count="1">
          <reference field="2" count="1">
            <x v="31"/>
          </reference>
        </references>
      </pivotArea>
    </format>
    <format dxfId="26">
      <pivotArea dataOnly="0" labelOnly="1" fieldPosition="0">
        <references count="1">
          <reference field="2" count="1">
            <x v="32"/>
          </reference>
        </references>
      </pivotArea>
    </format>
    <format dxfId="25">
      <pivotArea dataOnly="0" labelOnly="1" fieldPosition="0">
        <references count="1">
          <reference field="2" count="1">
            <x v="33"/>
          </reference>
        </references>
      </pivotArea>
    </format>
    <format dxfId="24">
      <pivotArea dataOnly="0" labelOnly="1" fieldPosition="0">
        <references count="1">
          <reference field="2" count="1">
            <x v="34"/>
          </reference>
        </references>
      </pivotArea>
    </format>
    <format dxfId="23">
      <pivotArea dataOnly="0" labelOnly="1" fieldPosition="0">
        <references count="1">
          <reference field="2" count="1">
            <x v="22"/>
          </reference>
        </references>
      </pivotArea>
    </format>
    <format dxfId="22">
      <pivotArea dataOnly="0" labelOnly="1" fieldPosition="0">
        <references count="1">
          <reference field="2" count="1">
            <x v="28"/>
          </reference>
        </references>
      </pivotArea>
    </format>
    <format dxfId="21">
      <pivotArea dataOnly="0" labelOnly="1" fieldPosition="0">
        <references count="1">
          <reference field="2" count="1">
            <x v="4"/>
          </reference>
        </references>
      </pivotArea>
    </format>
    <format dxfId="20">
      <pivotArea dataOnly="0" labelOnly="1" fieldPosition="0">
        <references count="1">
          <reference field="2" count="1">
            <x v="6"/>
          </reference>
        </references>
      </pivotArea>
    </format>
    <format dxfId="19">
      <pivotArea dataOnly="0" labelOnly="1" fieldPosition="0">
        <references count="1">
          <reference field="2" count="1">
            <x v="30"/>
          </reference>
        </references>
      </pivotArea>
    </format>
    <format dxfId="18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17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6">
      <pivotArea dataOnly="0" labelOnly="1" fieldPosition="0">
        <references count="1">
          <reference field="2" count="1">
            <x v="35"/>
          </reference>
        </references>
      </pivotArea>
    </format>
    <format dxfId="15">
      <pivotArea dataOnly="0" labelOnly="1" fieldPosition="0">
        <references count="1">
          <reference field="2" count="1">
            <x v="36"/>
          </reference>
        </references>
      </pivotArea>
    </format>
    <format dxfId="14">
      <pivotArea dataOnly="0" labelOnly="1" fieldPosition="0">
        <references count="1">
          <reference field="2" count="1">
            <x v="37"/>
          </reference>
        </references>
      </pivotArea>
    </format>
    <format dxfId="13">
      <pivotArea dataOnly="0" labelOnly="1" fieldPosition="0">
        <references count="1">
          <reference field="2" count="1">
            <x v="38"/>
          </reference>
        </references>
      </pivotArea>
    </format>
    <format dxfId="12">
      <pivotArea dataOnly="0" labelOnly="1" fieldPosition="0">
        <references count="1">
          <reference field="2" count="1">
            <x v="39"/>
          </reference>
        </references>
      </pivotArea>
    </format>
    <format dxfId="11">
      <pivotArea dataOnly="0" labelOnly="1" fieldPosition="0">
        <references count="1">
          <reference field="2" count="1">
            <x v="40"/>
          </reference>
        </references>
      </pivotArea>
    </format>
    <format dxfId="10">
      <pivotArea dataOnly="0" labelOnly="1" fieldPosition="0">
        <references count="1">
          <reference field="2" count="1">
            <x v="41"/>
          </reference>
        </references>
      </pivotArea>
    </format>
    <format dxfId="9">
      <pivotArea dataOnly="0" labelOnly="1" fieldPosition="0">
        <references count="1">
          <reference field="2" count="1">
            <x v="42"/>
          </reference>
        </references>
      </pivotArea>
    </format>
    <format dxfId="8">
      <pivotArea dataOnly="0" labelOnly="1" fieldPosition="0">
        <references count="1">
          <reference field="2" count="1">
            <x v="43"/>
          </reference>
        </references>
      </pivotArea>
    </format>
    <format dxfId="7">
      <pivotArea dataOnly="0" labelOnly="1" fieldPosition="0">
        <references count="1">
          <reference field="2" count="1">
            <x v="13"/>
          </reference>
        </references>
      </pivotArea>
    </format>
    <format dxfId="6">
      <pivotArea dataOnly="0" labelOnly="1" fieldPosition="0">
        <references count="1">
          <reference field="2" count="41"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</reference>
        </references>
      </pivotArea>
    </format>
    <format dxfId="5">
      <pivotArea dataOnly="0" labelOnly="1" fieldPosition="0">
        <references count="1">
          <reference field="2" count="3">
            <x v="0"/>
            <x v="1"/>
            <x v="2"/>
          </reference>
        </references>
      </pivotArea>
    </format>
  </formats>
  <pivotTableStyleInfo name="PivotStyleMedium7" showRowHeaders="1" showColHeaders="1" showRowStripes="0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Tabela przestawna3" cacheId="0" applyNumberFormats="0" applyBorderFormats="0" applyFontFormats="0" applyPatternFormats="0" applyAlignmentFormats="0" applyWidthHeightFormats="1" dataCaption="Wartości" updatedVersion="5" minRefreshableVersion="3" useAutoFormatting="1" itemPrintTitles="1" createdVersion="5" indent="0" outline="1" outlineData="1" multipleFieldFilters="0">
  <location ref="A3:B217" firstHeaderRow="1" firstDataRow="1" firstDataCol="1"/>
  <pivotFields count="14">
    <pivotField showAll="0"/>
    <pivotField axis="axisRow" showAll="0">
      <items count="178">
        <item x="18"/>
        <item x="152"/>
        <item x="111"/>
        <item x="116"/>
        <item x="34"/>
        <item x="102"/>
        <item x="140"/>
        <item x="117"/>
        <item x="53"/>
        <item x="77"/>
        <item x="165"/>
        <item x="64"/>
        <item x="46"/>
        <item x="72"/>
        <item x="71"/>
        <item x="39"/>
        <item x="66"/>
        <item x="146"/>
        <item x="58"/>
        <item x="114"/>
        <item x="19"/>
        <item x="153"/>
        <item x="78"/>
        <item x="126"/>
        <item x="6"/>
        <item x="10"/>
        <item x="171"/>
        <item x="166"/>
        <item x="42"/>
        <item x="68"/>
        <item x="69"/>
        <item x="101"/>
        <item x="161"/>
        <item x="1"/>
        <item x="169"/>
        <item x="150"/>
        <item x="55"/>
        <item x="45"/>
        <item x="59"/>
        <item x="86"/>
        <item x="167"/>
        <item x="11"/>
        <item x="13"/>
        <item x="91"/>
        <item x="95"/>
        <item x="94"/>
        <item x="9"/>
        <item x="157"/>
        <item x="109"/>
        <item x="50"/>
        <item x="107"/>
        <item x="3"/>
        <item x="93"/>
        <item x="99"/>
        <item x="0"/>
        <item x="54"/>
        <item x="61"/>
        <item x="112"/>
        <item x="81"/>
        <item x="14"/>
        <item x="164"/>
        <item x="7"/>
        <item x="12"/>
        <item x="76"/>
        <item x="138"/>
        <item x="160"/>
        <item x="37"/>
        <item x="2"/>
        <item x="174"/>
        <item x="70"/>
        <item x="52"/>
        <item x="79"/>
        <item x="63"/>
        <item x="142"/>
        <item x="149"/>
        <item x="30"/>
        <item x="33"/>
        <item x="127"/>
        <item x="31"/>
        <item x="170"/>
        <item x="73"/>
        <item x="17"/>
        <item x="74"/>
        <item x="32"/>
        <item x="135"/>
        <item x="115"/>
        <item x="84"/>
        <item x="80"/>
        <item x="172"/>
        <item x="62"/>
        <item x="137"/>
        <item x="82"/>
        <item x="97"/>
        <item x="120"/>
        <item x="132"/>
        <item x="36"/>
        <item x="147"/>
        <item x="56"/>
        <item x="43"/>
        <item x="40"/>
        <item x="124"/>
        <item x="8"/>
        <item x="155"/>
        <item x="23"/>
        <item x="35"/>
        <item x="143"/>
        <item x="139"/>
        <item x="29"/>
        <item x="158"/>
        <item x="65"/>
        <item x="104"/>
        <item x="136"/>
        <item x="154"/>
        <item x="148"/>
        <item x="119"/>
        <item x="98"/>
        <item x="44"/>
        <item x="131"/>
        <item x="163"/>
        <item x="90"/>
        <item x="26"/>
        <item x="24"/>
        <item x="27"/>
        <item x="28"/>
        <item x="105"/>
        <item x="4"/>
        <item x="41"/>
        <item x="122"/>
        <item x="89"/>
        <item x="156"/>
        <item x="133"/>
        <item x="151"/>
        <item x="87"/>
        <item x="110"/>
        <item x="75"/>
        <item x="144"/>
        <item x="121"/>
        <item x="123"/>
        <item x="129"/>
        <item x="128"/>
        <item x="162"/>
        <item x="118"/>
        <item x="16"/>
        <item x="5"/>
        <item x="130"/>
        <item x="85"/>
        <item x="48"/>
        <item x="141"/>
        <item x="38"/>
        <item x="134"/>
        <item x="15"/>
        <item x="125"/>
        <item x="113"/>
        <item x="22"/>
        <item x="21"/>
        <item x="67"/>
        <item x="168"/>
        <item x="49"/>
        <item x="173"/>
        <item x="103"/>
        <item x="60"/>
        <item x="57"/>
        <item x="47"/>
        <item x="159"/>
        <item x="108"/>
        <item x="106"/>
        <item x="96"/>
        <item x="145"/>
        <item x="83"/>
        <item x="100"/>
        <item x="88"/>
        <item x="20"/>
        <item x="175"/>
        <item x="25"/>
        <item x="51"/>
        <item x="92"/>
        <item x="176"/>
        <item t="default"/>
      </items>
    </pivotField>
    <pivotField axis="axisRow" showAll="0">
      <items count="3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t="default"/>
      </items>
    </pivotField>
    <pivotField showAll="0"/>
    <pivotField showAll="0"/>
    <pivotField showAll="0"/>
    <pivotField showAll="0"/>
    <pivotField showAll="0"/>
    <pivotField showAll="0"/>
    <pivotField dataField="1" showAll="0"/>
    <pivotField numFmtId="166" showAll="0"/>
    <pivotField showAll="0"/>
    <pivotField showAll="0"/>
    <pivotField showAll="0"/>
  </pivotFields>
  <rowFields count="2">
    <field x="2"/>
    <field x="1"/>
  </rowFields>
  <rowItems count="214">
    <i>
      <x/>
    </i>
    <i r="1">
      <x v="33"/>
    </i>
    <i r="1">
      <x v="54"/>
    </i>
    <i r="1">
      <x v="67"/>
    </i>
    <i>
      <x v="1"/>
    </i>
    <i r="1">
      <x v="51"/>
    </i>
    <i r="1">
      <x v="125"/>
    </i>
    <i r="1">
      <x v="143"/>
    </i>
    <i>
      <x v="2"/>
    </i>
    <i r="1">
      <x v="24"/>
    </i>
    <i r="1">
      <x v="25"/>
    </i>
    <i r="1">
      <x v="41"/>
    </i>
    <i r="1">
      <x v="42"/>
    </i>
    <i r="1">
      <x v="46"/>
    </i>
    <i r="1">
      <x v="59"/>
    </i>
    <i r="1">
      <x v="61"/>
    </i>
    <i r="1">
      <x v="62"/>
    </i>
    <i r="1">
      <x v="101"/>
    </i>
    <i r="1">
      <x v="150"/>
    </i>
    <i>
      <x v="3"/>
    </i>
    <i r="1">
      <x/>
    </i>
    <i r="1">
      <x v="81"/>
    </i>
    <i r="1">
      <x v="142"/>
    </i>
    <i>
      <x v="4"/>
    </i>
    <i r="1">
      <x v="4"/>
    </i>
    <i r="1">
      <x v="20"/>
    </i>
    <i r="1">
      <x v="50"/>
    </i>
    <i r="1">
      <x v="70"/>
    </i>
    <i>
      <x v="5"/>
    </i>
    <i r="1">
      <x v="103"/>
    </i>
    <i r="1">
      <x v="107"/>
    </i>
    <i r="1">
      <x v="120"/>
    </i>
    <i r="1">
      <x v="121"/>
    </i>
    <i r="1">
      <x v="122"/>
    </i>
    <i r="1">
      <x v="123"/>
    </i>
    <i r="1">
      <x v="153"/>
    </i>
    <i r="1">
      <x v="154"/>
    </i>
    <i r="1">
      <x v="171"/>
    </i>
    <i r="1">
      <x v="173"/>
    </i>
    <i>
      <x v="6"/>
    </i>
    <i r="1">
      <x v="66"/>
    </i>
    <i r="1">
      <x v="75"/>
    </i>
    <i r="1">
      <x v="76"/>
    </i>
    <i r="1">
      <x v="78"/>
    </i>
    <i r="1">
      <x v="83"/>
    </i>
    <i r="1">
      <x v="95"/>
    </i>
    <i r="1">
      <x v="104"/>
    </i>
    <i r="1">
      <x v="148"/>
    </i>
    <i>
      <x v="7"/>
    </i>
    <i r="1">
      <x v="8"/>
    </i>
    <i r="1">
      <x v="12"/>
    </i>
    <i r="1">
      <x v="15"/>
    </i>
    <i r="1">
      <x v="28"/>
    </i>
    <i r="1">
      <x v="36"/>
    </i>
    <i r="1">
      <x v="37"/>
    </i>
    <i r="1">
      <x v="49"/>
    </i>
    <i r="1">
      <x v="55"/>
    </i>
    <i r="1">
      <x v="98"/>
    </i>
    <i r="1">
      <x v="99"/>
    </i>
    <i r="1">
      <x v="116"/>
    </i>
    <i r="1">
      <x v="126"/>
    </i>
    <i r="1">
      <x v="146"/>
    </i>
    <i r="1">
      <x v="157"/>
    </i>
    <i r="1">
      <x v="162"/>
    </i>
    <i r="1">
      <x v="174"/>
    </i>
    <i>
      <x v="8"/>
    </i>
    <i r="1">
      <x v="18"/>
    </i>
    <i r="1">
      <x v="97"/>
    </i>
    <i r="1">
      <x v="161"/>
    </i>
    <i>
      <x v="9"/>
    </i>
    <i r="1">
      <x v="38"/>
    </i>
    <i>
      <x v="10"/>
    </i>
    <i r="1">
      <x v="11"/>
    </i>
    <i r="1">
      <x v="56"/>
    </i>
    <i r="1">
      <x v="72"/>
    </i>
    <i r="1">
      <x v="89"/>
    </i>
    <i r="1">
      <x v="160"/>
    </i>
    <i>
      <x v="11"/>
    </i>
    <i r="1">
      <x v="16"/>
    </i>
    <i r="1">
      <x v="58"/>
    </i>
    <i r="1">
      <x v="109"/>
    </i>
    <i r="1">
      <x v="118"/>
    </i>
    <i r="1">
      <x v="136"/>
    </i>
    <i r="1">
      <x v="166"/>
    </i>
    <i>
      <x v="12"/>
    </i>
    <i r="1">
      <x v="29"/>
    </i>
    <i r="1">
      <x v="30"/>
    </i>
    <i r="1">
      <x v="155"/>
    </i>
    <i>
      <x v="13"/>
    </i>
    <i r="1">
      <x v="13"/>
    </i>
    <i r="1">
      <x v="14"/>
    </i>
    <i r="1">
      <x v="69"/>
    </i>
    <i>
      <x v="14"/>
    </i>
    <i r="1">
      <x v="9"/>
    </i>
    <i r="1">
      <x v="22"/>
    </i>
    <i r="1">
      <x v="63"/>
    </i>
    <i r="1">
      <x v="71"/>
    </i>
    <i r="1">
      <x v="80"/>
    </i>
    <i r="1">
      <x v="82"/>
    </i>
    <i r="1">
      <x v="87"/>
    </i>
    <i r="1">
      <x v="134"/>
    </i>
    <i>
      <x v="15"/>
    </i>
    <i r="1">
      <x v="91"/>
    </i>
    <i r="1">
      <x v="168"/>
    </i>
    <i>
      <x v="16"/>
    </i>
    <i r="1">
      <x v="86"/>
    </i>
    <i>
      <x v="17"/>
    </i>
    <i r="1">
      <x v="39"/>
    </i>
    <i r="1">
      <x v="132"/>
    </i>
    <i r="1">
      <x v="145"/>
    </i>
    <i>
      <x v="18"/>
    </i>
    <i r="1">
      <x v="119"/>
    </i>
    <i r="1">
      <x v="128"/>
    </i>
    <i r="1">
      <x v="170"/>
    </i>
    <i>
      <x v="19"/>
    </i>
    <i r="1">
      <x v="43"/>
    </i>
    <i r="1">
      <x v="44"/>
    </i>
    <i r="1">
      <x v="45"/>
    </i>
    <i r="1">
      <x v="52"/>
    </i>
    <i r="1">
      <x v="175"/>
    </i>
    <i>
      <x v="20"/>
    </i>
    <i r="1">
      <x v="5"/>
    </i>
    <i r="1">
      <x v="31"/>
    </i>
    <i r="1">
      <x v="53"/>
    </i>
    <i r="1">
      <x v="92"/>
    </i>
    <i r="1">
      <x v="110"/>
    </i>
    <i r="1">
      <x v="115"/>
    </i>
    <i r="1">
      <x v="124"/>
    </i>
    <i r="1">
      <x v="159"/>
    </i>
    <i r="1">
      <x v="169"/>
    </i>
    <i>
      <x v="21"/>
    </i>
    <i r="1">
      <x v="2"/>
    </i>
    <i r="1">
      <x v="48"/>
    </i>
    <i r="1">
      <x v="57"/>
    </i>
    <i r="1">
      <x v="133"/>
    </i>
    <i r="1">
      <x v="164"/>
    </i>
    <i r="1">
      <x v="165"/>
    </i>
    <i>
      <x v="22"/>
    </i>
    <i r="1">
      <x v="152"/>
    </i>
    <i>
      <x v="23"/>
    </i>
    <i r="1">
      <x v="3"/>
    </i>
    <i r="1">
      <x v="7"/>
    </i>
    <i r="1">
      <x v="19"/>
    </i>
    <i r="1">
      <x v="85"/>
    </i>
    <i>
      <x v="24"/>
    </i>
    <i r="1">
      <x v="93"/>
    </i>
    <i r="1">
      <x v="114"/>
    </i>
    <i r="1">
      <x v="127"/>
    </i>
    <i r="1">
      <x v="137"/>
    </i>
    <i r="1">
      <x v="141"/>
    </i>
    <i>
      <x v="25"/>
    </i>
    <i r="1">
      <x v="23"/>
    </i>
    <i r="1">
      <x v="77"/>
    </i>
    <i r="1">
      <x v="94"/>
    </i>
    <i r="1">
      <x v="100"/>
    </i>
    <i r="1">
      <x v="117"/>
    </i>
    <i r="1">
      <x v="130"/>
    </i>
    <i r="1">
      <x v="138"/>
    </i>
    <i r="1">
      <x v="139"/>
    </i>
    <i r="1">
      <x v="144"/>
    </i>
    <i r="1">
      <x v="149"/>
    </i>
    <i r="1">
      <x v="151"/>
    </i>
    <i>
      <x v="26"/>
    </i>
    <i r="1">
      <x v="84"/>
    </i>
    <i r="1">
      <x v="90"/>
    </i>
    <i r="1">
      <x v="111"/>
    </i>
    <i>
      <x v="27"/>
    </i>
    <i r="1">
      <x v="6"/>
    </i>
    <i r="1">
      <x v="64"/>
    </i>
    <i r="1">
      <x v="73"/>
    </i>
    <i r="1">
      <x v="105"/>
    </i>
    <i r="1">
      <x v="106"/>
    </i>
    <i r="1">
      <x v="147"/>
    </i>
    <i>
      <x v="28"/>
    </i>
    <i r="1">
      <x v="17"/>
    </i>
    <i r="1">
      <x v="96"/>
    </i>
    <i r="1">
      <x v="113"/>
    </i>
    <i r="1">
      <x v="135"/>
    </i>
    <i r="1">
      <x v="167"/>
    </i>
    <i>
      <x v="29"/>
    </i>
    <i r="1">
      <x v="35"/>
    </i>
    <i r="1">
      <x v="74"/>
    </i>
    <i r="1">
      <x v="131"/>
    </i>
    <i>
      <x v="30"/>
    </i>
    <i r="1">
      <x v="1"/>
    </i>
    <i r="1">
      <x v="21"/>
    </i>
    <i>
      <x v="31"/>
    </i>
    <i r="1">
      <x v="102"/>
    </i>
    <i r="1">
      <x v="112"/>
    </i>
    <i>
      <x v="32"/>
    </i>
    <i r="1">
      <x v="32"/>
    </i>
    <i r="1">
      <x v="47"/>
    </i>
    <i r="1">
      <x v="65"/>
    </i>
    <i r="1">
      <x v="108"/>
    </i>
    <i r="1">
      <x v="129"/>
    </i>
    <i r="1">
      <x v="140"/>
    </i>
    <i r="1">
      <x v="163"/>
    </i>
    <i>
      <x v="33"/>
    </i>
    <i r="1">
      <x v="60"/>
    </i>
    <i>
      <x v="34"/>
    </i>
    <i r="1">
      <x v="10"/>
    </i>
    <i r="1">
      <x v="26"/>
    </i>
    <i r="1">
      <x v="27"/>
    </i>
    <i r="1">
      <x v="34"/>
    </i>
    <i r="1">
      <x v="40"/>
    </i>
    <i r="1">
      <x v="68"/>
    </i>
    <i r="1">
      <x v="79"/>
    </i>
    <i r="1">
      <x v="88"/>
    </i>
    <i r="1">
      <x v="156"/>
    </i>
    <i r="1">
      <x v="158"/>
    </i>
    <i r="1">
      <x v="172"/>
    </i>
    <i>
      <x v="35"/>
    </i>
    <i r="1">
      <x v="176"/>
    </i>
    <i t="grand">
      <x/>
    </i>
  </rowItems>
  <colItems count="1">
    <i/>
  </colItems>
  <dataFields count="1">
    <dataField name="Suma z Kwota FRS II 2018" fld="9" baseField="0" baseItem="0"/>
  </dataField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:O214" totalsRowShown="0">
  <autoFilter ref="A1:O214" xr:uid="{00000000-0009-0000-0100-000001000000}"/>
  <tableColumns count="15">
    <tableColumn id="1" xr3:uid="{00000000-0010-0000-0000-000001000000}" name="Id." dataDxfId="4"/>
    <tableColumn id="2" xr3:uid="{00000000-0010-0000-0000-000002000000}" name="Nazwa" dataDxfId="3"/>
    <tableColumn id="3" xr3:uid="{00000000-0010-0000-0000-000003000000}" name="Organizacja" dataDxfId="2"/>
    <tableColumn id="4" xr3:uid="{00000000-0010-0000-0000-000004000000}" name="Ocena delegatów"/>
    <tableColumn id="5" xr3:uid="{00000000-0010-0000-0000-000005000000}" name="Ocena zarzadu"/>
    <tableColumn id="6" xr3:uid="{00000000-0010-0000-0000-000006000000}" name="Ocena koncowa"/>
    <tableColumn id="7" xr3:uid="{00000000-0010-0000-0000-000007000000}" name="Kwota żądana"/>
    <tableColumn id="8" xr3:uid="{00000000-0010-0000-0000-000008000000}" name="Kwota delegatów"/>
    <tableColumn id="9" xr3:uid="{00000000-0010-0000-0000-000009000000}" name="Kwota zarządu"/>
    <tableColumn id="10" xr3:uid="{00000000-0010-0000-0000-00000A000000}" name="Kwota FRS II 2018" dataDxfId="1"/>
    <tableColumn id="11" xr3:uid="{00000000-0010-0000-0000-00000B000000}" name="Kwota po modyfikacji" dataDxfId="0"/>
    <tableColumn id="12" xr3:uid="{00000000-0010-0000-0000-00000C000000}" name="Kwota po odwołaniu"/>
    <tableColumn id="13" xr3:uid="{00000000-0010-0000-0000-00000D000000}" name="Kwota końcowa"/>
    <tableColumn id="14" xr3:uid="{00000000-0010-0000-0000-00000E000000}" name="Uwagi"/>
    <tableColumn id="15" xr3:uid="{00000000-0010-0000-0000-00000F000000}" name="Kolumna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4"/>
  <sheetViews>
    <sheetView tabSelected="1" workbookViewId="0">
      <selection activeCell="D13" sqref="D13"/>
    </sheetView>
  </sheetViews>
  <sheetFormatPr defaultColWidth="13.75" defaultRowHeight="15.75" x14ac:dyDescent="0.25"/>
  <cols>
    <col min="1" max="1" width="42.375" customWidth="1"/>
  </cols>
  <sheetData>
    <row r="1" spans="1:2" ht="16.5" thickBot="1" x14ac:dyDescent="0.3">
      <c r="A1" s="63" t="s">
        <v>248</v>
      </c>
      <c r="B1" s="64"/>
    </row>
    <row r="2" spans="1:2" ht="17.25" thickTop="1" thickBot="1" x14ac:dyDescent="0.3">
      <c r="A2" s="65" t="s">
        <v>249</v>
      </c>
      <c r="B2" s="66"/>
    </row>
    <row r="3" spans="1:2" ht="16.5" thickBot="1" x14ac:dyDescent="0.3">
      <c r="A3" s="67" t="s">
        <v>1</v>
      </c>
      <c r="B3" s="68" t="s">
        <v>250</v>
      </c>
    </row>
    <row r="4" spans="1:2" ht="16.5" thickBot="1" x14ac:dyDescent="0.3">
      <c r="A4" s="69" t="s">
        <v>251</v>
      </c>
      <c r="B4" s="76">
        <v>30000</v>
      </c>
    </row>
    <row r="5" spans="1:2" ht="16.5" thickBot="1" x14ac:dyDescent="0.3">
      <c r="A5" s="69" t="s">
        <v>252</v>
      </c>
      <c r="B5" s="76">
        <v>40000</v>
      </c>
    </row>
    <row r="6" spans="1:2" ht="16.5" thickBot="1" x14ac:dyDescent="0.3">
      <c r="A6" s="69" t="s">
        <v>253</v>
      </c>
      <c r="B6" s="76">
        <v>4000</v>
      </c>
    </row>
    <row r="7" spans="1:2" ht="16.5" thickBot="1" x14ac:dyDescent="0.3">
      <c r="A7" s="69" t="s">
        <v>254</v>
      </c>
      <c r="B7" s="76">
        <v>15000</v>
      </c>
    </row>
    <row r="8" spans="1:2" ht="16.5" thickBot="1" x14ac:dyDescent="0.3">
      <c r="A8" s="69" t="s">
        <v>255</v>
      </c>
      <c r="B8" s="76">
        <v>3500</v>
      </c>
    </row>
    <row r="9" spans="1:2" ht="16.5" thickBot="1" x14ac:dyDescent="0.3">
      <c r="A9" s="69" t="s">
        <v>256</v>
      </c>
      <c r="B9" s="76">
        <v>47000</v>
      </c>
    </row>
    <row r="10" spans="1:2" ht="16.5" thickBot="1" x14ac:dyDescent="0.3">
      <c r="A10" s="69" t="s">
        <v>257</v>
      </c>
      <c r="B10" s="76">
        <v>3000</v>
      </c>
    </row>
    <row r="11" spans="1:2" ht="16.5" thickBot="1" x14ac:dyDescent="0.3">
      <c r="A11" s="69" t="s">
        <v>258</v>
      </c>
      <c r="B11" s="76">
        <v>10000</v>
      </c>
    </row>
    <row r="12" spans="1:2" ht="16.5" thickBot="1" x14ac:dyDescent="0.3">
      <c r="A12" s="69" t="s">
        <v>260</v>
      </c>
      <c r="B12" s="76">
        <v>15000</v>
      </c>
    </row>
    <row r="13" spans="1:2" ht="16.5" thickBot="1" x14ac:dyDescent="0.3">
      <c r="A13" s="69" t="s">
        <v>261</v>
      </c>
      <c r="B13" s="76">
        <v>21000</v>
      </c>
    </row>
    <row r="14" spans="1:2" ht="16.5" thickBot="1" x14ac:dyDescent="0.3">
      <c r="A14" s="69" t="s">
        <v>262</v>
      </c>
      <c r="B14" s="76">
        <v>10500</v>
      </c>
    </row>
    <row r="15" spans="1:2" ht="16.5" thickBot="1" x14ac:dyDescent="0.3">
      <c r="A15" s="69" t="s">
        <v>268</v>
      </c>
      <c r="B15" s="76">
        <v>15000</v>
      </c>
    </row>
    <row r="16" spans="1:2" ht="16.5" thickBot="1" x14ac:dyDescent="0.3">
      <c r="A16" s="69" t="s">
        <v>263</v>
      </c>
      <c r="B16" s="76">
        <v>2500</v>
      </c>
    </row>
    <row r="17" spans="1:2" ht="16.5" thickBot="1" x14ac:dyDescent="0.3">
      <c r="A17" s="70" t="s">
        <v>264</v>
      </c>
      <c r="B17" s="77">
        <v>3500</v>
      </c>
    </row>
    <row r="18" spans="1:2" ht="17.25" thickTop="1" thickBot="1" x14ac:dyDescent="0.3">
      <c r="A18" s="71" t="s">
        <v>265</v>
      </c>
      <c r="B18" s="75">
        <f>SUM(B4:B17)</f>
        <v>220000</v>
      </c>
    </row>
    <row r="19" spans="1:2" ht="17.25" thickTop="1" thickBot="1" x14ac:dyDescent="0.3">
      <c r="A19" s="72"/>
      <c r="B19" s="72"/>
    </row>
    <row r="20" spans="1:2" ht="16.5" thickBot="1" x14ac:dyDescent="0.3">
      <c r="A20" s="73" t="s">
        <v>266</v>
      </c>
      <c r="B20" s="75">
        <v>210000</v>
      </c>
    </row>
    <row r="21" spans="1:2" ht="16.5" thickBot="1" x14ac:dyDescent="0.3">
      <c r="A21" s="72"/>
      <c r="B21" s="72"/>
    </row>
    <row r="22" spans="1:2" ht="16.5" thickBot="1" x14ac:dyDescent="0.3">
      <c r="A22" s="73" t="s">
        <v>267</v>
      </c>
      <c r="B22" s="74" t="s">
        <v>259</v>
      </c>
    </row>
    <row r="24" spans="1:2" x14ac:dyDescent="0.25">
      <c r="A24" s="6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D262"/>
  <sheetViews>
    <sheetView zoomScale="90" zoomScaleNormal="90" workbookViewId="0">
      <selection activeCell="A2" sqref="A2"/>
    </sheetView>
  </sheetViews>
  <sheetFormatPr defaultRowHeight="15.75" x14ac:dyDescent="0.25"/>
  <cols>
    <col min="1" max="1" width="44.25" style="4" customWidth="1"/>
    <col min="2" max="2" width="21.875" hidden="1" customWidth="1"/>
    <col min="3" max="3" width="20.125" style="78" bestFit="1" customWidth="1"/>
    <col min="4" max="4" width="6.875" bestFit="1" customWidth="1"/>
    <col min="5" max="5" width="4.875" bestFit="1" customWidth="1"/>
    <col min="6" max="6" width="6.875" bestFit="1" customWidth="1"/>
    <col min="7" max="22" width="4.875" bestFit="1" customWidth="1"/>
    <col min="23" max="23" width="3.875" bestFit="1" customWidth="1"/>
    <col min="24" max="31" width="4.875" bestFit="1" customWidth="1"/>
    <col min="32" max="32" width="3.875" bestFit="1" customWidth="1"/>
    <col min="33" max="53" width="4.875" bestFit="1" customWidth="1"/>
    <col min="54" max="54" width="3.875" bestFit="1" customWidth="1"/>
    <col min="55" max="63" width="4.875" bestFit="1" customWidth="1"/>
    <col min="64" max="64" width="3.875" bestFit="1" customWidth="1"/>
    <col min="65" max="71" width="4.875" bestFit="1" customWidth="1"/>
    <col min="72" max="72" width="1.875" bestFit="1" customWidth="1"/>
    <col min="73" max="77" width="4.875" bestFit="1" customWidth="1"/>
    <col min="78" max="78" width="3.875" bestFit="1" customWidth="1"/>
    <col min="79" max="85" width="4.875" bestFit="1" customWidth="1"/>
    <col min="86" max="86" width="3.875" bestFit="1" customWidth="1"/>
    <col min="87" max="98" width="4.875" bestFit="1" customWidth="1"/>
    <col min="99" max="99" width="3.875" bestFit="1" customWidth="1"/>
    <col min="100" max="104" width="4.875" bestFit="1" customWidth="1"/>
    <col min="105" max="105" width="3.875" bestFit="1" customWidth="1"/>
    <col min="106" max="106" width="4.875" bestFit="1" customWidth="1"/>
    <col min="107" max="107" width="3.875" bestFit="1" customWidth="1"/>
    <col min="108" max="113" width="4.875" bestFit="1" customWidth="1"/>
    <col min="114" max="114" width="3.875" bestFit="1" customWidth="1"/>
    <col min="115" max="123" width="4.875" bestFit="1" customWidth="1"/>
    <col min="124" max="124" width="1.875" bestFit="1" customWidth="1"/>
    <col min="125" max="140" width="4.875" bestFit="1" customWidth="1"/>
    <col min="141" max="141" width="3.875" bestFit="1" customWidth="1"/>
    <col min="142" max="144" width="4.875" bestFit="1" customWidth="1"/>
    <col min="145" max="145" width="6.625" bestFit="1" customWidth="1"/>
  </cols>
  <sheetData>
    <row r="3" spans="1:4" x14ac:dyDescent="0.25">
      <c r="A3" s="60" t="s">
        <v>229</v>
      </c>
      <c r="B3" t="s">
        <v>234</v>
      </c>
      <c r="C3" s="80" t="s">
        <v>269</v>
      </c>
    </row>
    <row r="4" spans="1:4" x14ac:dyDescent="0.25">
      <c r="A4" s="81" t="s">
        <v>13</v>
      </c>
      <c r="B4" s="52">
        <v>4.083333333333333</v>
      </c>
      <c r="C4" s="79">
        <v>270</v>
      </c>
      <c r="D4" s="62"/>
    </row>
    <row r="5" spans="1:4" x14ac:dyDescent="0.25">
      <c r="A5" s="81" t="s">
        <v>18</v>
      </c>
      <c r="B5" s="52">
        <v>4.9966666666666661</v>
      </c>
      <c r="C5" s="79">
        <v>1465</v>
      </c>
      <c r="D5" s="62"/>
    </row>
    <row r="6" spans="1:4" x14ac:dyDescent="0.25">
      <c r="A6" s="81" t="s">
        <v>22</v>
      </c>
      <c r="B6" s="52">
        <v>5.8293130942999998</v>
      </c>
      <c r="C6" s="79">
        <v>22715</v>
      </c>
      <c r="D6" s="62"/>
    </row>
    <row r="7" spans="1:4" x14ac:dyDescent="0.25">
      <c r="A7" s="81" t="s">
        <v>245</v>
      </c>
      <c r="B7" s="52"/>
      <c r="C7" s="79">
        <v>100</v>
      </c>
      <c r="D7" s="62"/>
    </row>
    <row r="8" spans="1:4" x14ac:dyDescent="0.25">
      <c r="A8" s="81" t="s">
        <v>35</v>
      </c>
      <c r="B8" s="52">
        <v>5.04</v>
      </c>
      <c r="C8" s="79">
        <v>2310</v>
      </c>
      <c r="D8" s="62"/>
    </row>
    <row r="9" spans="1:4" x14ac:dyDescent="0.25">
      <c r="A9" s="81" t="s">
        <v>244</v>
      </c>
      <c r="B9" s="52"/>
      <c r="C9" s="79">
        <v>100</v>
      </c>
      <c r="D9" s="62"/>
    </row>
    <row r="10" spans="1:4" x14ac:dyDescent="0.25">
      <c r="A10" s="81" t="s">
        <v>40</v>
      </c>
      <c r="B10" s="52">
        <v>5.15</v>
      </c>
      <c r="C10" s="79">
        <v>4835</v>
      </c>
      <c r="D10" s="62"/>
    </row>
    <row r="11" spans="1:4" x14ac:dyDescent="0.25">
      <c r="A11" s="81" t="s">
        <v>236</v>
      </c>
      <c r="B11" s="52"/>
      <c r="C11" s="79">
        <v>100</v>
      </c>
      <c r="D11" s="62"/>
    </row>
    <row r="12" spans="1:4" x14ac:dyDescent="0.25">
      <c r="A12" s="81" t="s">
        <v>42</v>
      </c>
      <c r="B12" s="52">
        <v>4.8165179286999997</v>
      </c>
      <c r="C12" s="79">
        <v>2940</v>
      </c>
      <c r="D12" s="62"/>
    </row>
    <row r="13" spans="1:4" x14ac:dyDescent="0.25">
      <c r="A13" s="81" t="s">
        <v>53</v>
      </c>
      <c r="B13" s="52">
        <v>6.7156689764999999</v>
      </c>
      <c r="C13" s="79">
        <v>23030</v>
      </c>
      <c r="D13" s="62"/>
    </row>
    <row r="14" spans="1:4" x14ac:dyDescent="0.25">
      <c r="A14" s="81" t="s">
        <v>243</v>
      </c>
      <c r="B14" s="52"/>
      <c r="C14" s="79">
        <v>100</v>
      </c>
      <c r="D14" s="62"/>
    </row>
    <row r="15" spans="1:4" x14ac:dyDescent="0.25">
      <c r="A15" s="81" t="s">
        <v>64</v>
      </c>
      <c r="B15" s="52">
        <v>5.4159379395624994</v>
      </c>
      <c r="C15" s="79">
        <v>24360</v>
      </c>
      <c r="D15" s="62"/>
    </row>
    <row r="16" spans="1:4" x14ac:dyDescent="0.25">
      <c r="A16" s="81" t="s">
        <v>241</v>
      </c>
      <c r="B16" s="52"/>
      <c r="C16" s="79">
        <v>5830</v>
      </c>
      <c r="D16" s="62"/>
    </row>
    <row r="17" spans="1:4" x14ac:dyDescent="0.25">
      <c r="A17" s="81" t="s">
        <v>82</v>
      </c>
      <c r="B17" s="52">
        <v>5.43</v>
      </c>
      <c r="C17" s="79">
        <v>6715</v>
      </c>
      <c r="D17" s="62"/>
    </row>
    <row r="18" spans="1:4" x14ac:dyDescent="0.25">
      <c r="A18" s="81" t="s">
        <v>86</v>
      </c>
      <c r="B18" s="52">
        <v>5.36</v>
      </c>
      <c r="C18" s="79">
        <v>540</v>
      </c>
      <c r="D18" s="62"/>
    </row>
    <row r="19" spans="1:4" x14ac:dyDescent="0.25">
      <c r="A19" s="81" t="s">
        <v>88</v>
      </c>
      <c r="B19" s="52">
        <v>4.5439999999999996</v>
      </c>
      <c r="C19" s="79">
        <v>1020</v>
      </c>
      <c r="D19" s="62"/>
    </row>
    <row r="20" spans="1:4" x14ac:dyDescent="0.25">
      <c r="A20" s="81" t="s">
        <v>94</v>
      </c>
      <c r="B20" s="52">
        <v>5.9283333333333337</v>
      </c>
      <c r="C20" s="79">
        <v>2560</v>
      </c>
      <c r="D20" s="62"/>
    </row>
    <row r="21" spans="1:4" x14ac:dyDescent="0.25">
      <c r="A21" s="81" t="s">
        <v>97</v>
      </c>
      <c r="B21" s="52">
        <v>6.06</v>
      </c>
      <c r="C21" s="79">
        <v>1660</v>
      </c>
      <c r="D21" s="62"/>
    </row>
    <row r="22" spans="1:4" x14ac:dyDescent="0.25">
      <c r="A22" s="81" t="s">
        <v>101</v>
      </c>
      <c r="B22" s="52">
        <v>5.1804671999999998</v>
      </c>
      <c r="C22" s="79">
        <v>1130</v>
      </c>
      <c r="D22" s="62"/>
    </row>
    <row r="23" spans="1:4" x14ac:dyDescent="0.25">
      <c r="A23" s="81" t="s">
        <v>105</v>
      </c>
      <c r="B23" s="52">
        <v>4.1990069009999997</v>
      </c>
      <c r="C23" s="79">
        <v>3085</v>
      </c>
      <c r="D23" s="62"/>
    </row>
    <row r="24" spans="1:4" x14ac:dyDescent="0.25">
      <c r="A24" s="81" t="s">
        <v>115</v>
      </c>
      <c r="B24" s="52">
        <v>4.1850000000000005</v>
      </c>
      <c r="C24" s="79">
        <v>890</v>
      </c>
      <c r="D24" s="62"/>
    </row>
    <row r="25" spans="1:4" x14ac:dyDescent="0.25">
      <c r="A25" s="81" t="s">
        <v>238</v>
      </c>
      <c r="B25" s="52"/>
      <c r="C25" s="79">
        <v>130</v>
      </c>
      <c r="D25" s="62"/>
    </row>
    <row r="26" spans="1:4" x14ac:dyDescent="0.25">
      <c r="A26" s="81" t="s">
        <v>118</v>
      </c>
      <c r="B26" s="52">
        <v>6.07</v>
      </c>
      <c r="C26" s="79">
        <v>1160</v>
      </c>
      <c r="D26" s="62"/>
    </row>
    <row r="27" spans="1:4" x14ac:dyDescent="0.25">
      <c r="A27" s="81" t="s">
        <v>120</v>
      </c>
      <c r="B27" s="52">
        <v>6.5466666666666669</v>
      </c>
      <c r="C27" s="79">
        <v>4565</v>
      </c>
      <c r="D27" s="62"/>
    </row>
    <row r="28" spans="1:4" x14ac:dyDescent="0.25">
      <c r="A28" s="81" t="s">
        <v>124</v>
      </c>
      <c r="B28" s="52">
        <v>7.07</v>
      </c>
      <c r="C28" s="79">
        <v>560</v>
      </c>
      <c r="D28" s="62"/>
    </row>
    <row r="29" spans="1:4" x14ac:dyDescent="0.25">
      <c r="A29" s="81" t="s">
        <v>128</v>
      </c>
      <c r="B29" s="52">
        <v>6.6840000000000002</v>
      </c>
      <c r="C29" s="79">
        <v>7605</v>
      </c>
      <c r="D29" s="62"/>
    </row>
    <row r="30" spans="1:4" x14ac:dyDescent="0.25">
      <c r="A30" s="81" t="s">
        <v>135</v>
      </c>
      <c r="B30" s="52">
        <v>6.4644444444444433</v>
      </c>
      <c r="C30" s="79">
        <v>11230</v>
      </c>
      <c r="D30" s="62"/>
    </row>
    <row r="31" spans="1:4" x14ac:dyDescent="0.25">
      <c r="A31" s="81" t="s">
        <v>239</v>
      </c>
      <c r="B31" s="52"/>
      <c r="C31" s="79">
        <v>165</v>
      </c>
      <c r="D31" s="62"/>
    </row>
    <row r="32" spans="1:4" x14ac:dyDescent="0.25">
      <c r="A32" s="81" t="s">
        <v>145</v>
      </c>
      <c r="B32" s="52">
        <v>6.668333333333333</v>
      </c>
      <c r="C32" s="79">
        <v>5250</v>
      </c>
      <c r="D32" s="62"/>
    </row>
    <row r="33" spans="1:4" x14ac:dyDescent="0.25">
      <c r="A33" s="81" t="s">
        <v>240</v>
      </c>
      <c r="B33" s="52"/>
      <c r="C33" s="79">
        <v>210</v>
      </c>
      <c r="D33" s="62"/>
    </row>
    <row r="34" spans="1:4" x14ac:dyDescent="0.25">
      <c r="A34" s="81" t="s">
        <v>153</v>
      </c>
      <c r="B34" s="52">
        <v>6.89</v>
      </c>
      <c r="C34" s="79">
        <v>1410</v>
      </c>
      <c r="D34" s="62"/>
    </row>
    <row r="35" spans="1:4" x14ac:dyDescent="0.25">
      <c r="A35" s="81" t="s">
        <v>155</v>
      </c>
      <c r="B35" s="52">
        <v>5.4375</v>
      </c>
      <c r="C35" s="79">
        <v>2630</v>
      </c>
      <c r="D35" s="62"/>
    </row>
    <row r="36" spans="1:4" x14ac:dyDescent="0.25">
      <c r="A36" s="81" t="s">
        <v>160</v>
      </c>
      <c r="B36" s="52">
        <v>6.008</v>
      </c>
      <c r="C36" s="79">
        <v>5860</v>
      </c>
      <c r="D36" s="62"/>
    </row>
    <row r="37" spans="1:4" x14ac:dyDescent="0.25">
      <c r="A37" s="81" t="s">
        <v>167</v>
      </c>
      <c r="B37" s="52">
        <v>5.7807721486363635</v>
      </c>
      <c r="C37" s="79">
        <v>14785</v>
      </c>
      <c r="D37" s="62"/>
    </row>
    <row r="38" spans="1:4" x14ac:dyDescent="0.25">
      <c r="A38" s="81" t="s">
        <v>179</v>
      </c>
      <c r="B38" s="52">
        <v>5.9633333333333338</v>
      </c>
      <c r="C38" s="79">
        <v>2505</v>
      </c>
      <c r="D38" s="62"/>
    </row>
    <row r="39" spans="1:4" x14ac:dyDescent="0.25">
      <c r="A39" s="81" t="s">
        <v>183</v>
      </c>
      <c r="B39" s="52">
        <v>6.4076521895000011</v>
      </c>
      <c r="C39" s="79">
        <v>19185</v>
      </c>
      <c r="D39" s="62"/>
    </row>
    <row r="40" spans="1:4" x14ac:dyDescent="0.25">
      <c r="A40" s="81" t="s">
        <v>237</v>
      </c>
      <c r="B40" s="52"/>
      <c r="C40" s="79">
        <v>115</v>
      </c>
      <c r="D40" s="62"/>
    </row>
    <row r="41" spans="1:4" x14ac:dyDescent="0.25">
      <c r="A41" s="81" t="s">
        <v>190</v>
      </c>
      <c r="B41" s="52">
        <v>7.199844155800001</v>
      </c>
      <c r="C41" s="79">
        <v>3920</v>
      </c>
      <c r="D41" s="62"/>
    </row>
    <row r="42" spans="1:4" x14ac:dyDescent="0.25">
      <c r="A42" s="81" t="s">
        <v>196</v>
      </c>
      <c r="B42" s="52">
        <v>6.2866666666666662</v>
      </c>
      <c r="C42" s="79">
        <v>1560</v>
      </c>
      <c r="D42" s="62"/>
    </row>
    <row r="43" spans="1:4" x14ac:dyDescent="0.25">
      <c r="A43" s="81" t="s">
        <v>200</v>
      </c>
      <c r="B43" s="52">
        <v>5.7850000000000001</v>
      </c>
      <c r="C43" s="79">
        <v>2470</v>
      </c>
      <c r="D43" s="62"/>
    </row>
    <row r="44" spans="1:4" x14ac:dyDescent="0.25">
      <c r="A44" s="81" t="s">
        <v>203</v>
      </c>
      <c r="B44" s="52">
        <v>5.6112817795000005</v>
      </c>
      <c r="C44" s="79">
        <v>4090</v>
      </c>
      <c r="D44" s="62"/>
    </row>
    <row r="45" spans="1:4" x14ac:dyDescent="0.25">
      <c r="A45" s="81" t="s">
        <v>206</v>
      </c>
      <c r="B45" s="52">
        <v>5.265388522285714</v>
      </c>
      <c r="C45" s="79">
        <v>4425</v>
      </c>
      <c r="D45" s="62"/>
    </row>
    <row r="46" spans="1:4" x14ac:dyDescent="0.25">
      <c r="A46" s="81" t="s">
        <v>215</v>
      </c>
      <c r="B46" s="52">
        <v>3.0262681159999998</v>
      </c>
      <c r="C46" s="79">
        <v>105</v>
      </c>
      <c r="D46" s="62"/>
    </row>
    <row r="47" spans="1:4" x14ac:dyDescent="0.25">
      <c r="A47" s="81" t="s">
        <v>217</v>
      </c>
      <c r="B47" s="52">
        <v>5.2598340853636367</v>
      </c>
      <c r="C47" s="79">
        <v>10310</v>
      </c>
      <c r="D47" s="62"/>
    </row>
    <row r="48" spans="1:4" x14ac:dyDescent="0.25">
      <c r="A48" s="61" t="s">
        <v>231</v>
      </c>
      <c r="B48" s="52">
        <v>5.6701731801363646</v>
      </c>
      <c r="C48" s="79">
        <v>210000</v>
      </c>
    </row>
    <row r="49" spans="1:3" x14ac:dyDescent="0.25">
      <c r="A49"/>
      <c r="C49"/>
    </row>
    <row r="50" spans="1:3" x14ac:dyDescent="0.25">
      <c r="A50"/>
      <c r="C50"/>
    </row>
    <row r="51" spans="1:3" x14ac:dyDescent="0.25">
      <c r="A51"/>
      <c r="C51"/>
    </row>
    <row r="52" spans="1:3" x14ac:dyDescent="0.25">
      <c r="A52"/>
      <c r="C52"/>
    </row>
    <row r="53" spans="1:3" x14ac:dyDescent="0.25">
      <c r="A53"/>
      <c r="C53"/>
    </row>
    <row r="54" spans="1:3" x14ac:dyDescent="0.25">
      <c r="A54"/>
      <c r="C54"/>
    </row>
    <row r="55" spans="1:3" x14ac:dyDescent="0.25">
      <c r="A55"/>
      <c r="C55"/>
    </row>
    <row r="56" spans="1:3" x14ac:dyDescent="0.25">
      <c r="A56"/>
      <c r="C56"/>
    </row>
    <row r="57" spans="1:3" x14ac:dyDescent="0.25">
      <c r="A57"/>
    </row>
    <row r="58" spans="1:3" x14ac:dyDescent="0.25">
      <c r="A58"/>
    </row>
    <row r="59" spans="1:3" x14ac:dyDescent="0.25">
      <c r="A59"/>
    </row>
    <row r="60" spans="1:3" x14ac:dyDescent="0.25">
      <c r="A60"/>
    </row>
    <row r="61" spans="1:3" x14ac:dyDescent="0.25">
      <c r="A61"/>
    </row>
    <row r="62" spans="1:3" x14ac:dyDescent="0.25">
      <c r="A62"/>
    </row>
    <row r="63" spans="1:3" x14ac:dyDescent="0.25">
      <c r="A63"/>
    </row>
    <row r="64" spans="1:3" x14ac:dyDescent="0.25">
      <c r="A64"/>
    </row>
    <row r="65" spans="1:1" x14ac:dyDescent="0.25">
      <c r="A65"/>
    </row>
    <row r="66" spans="1:1" x14ac:dyDescent="0.25">
      <c r="A66"/>
    </row>
    <row r="67" spans="1:1" x14ac:dyDescent="0.25">
      <c r="A67"/>
    </row>
    <row r="68" spans="1:1" x14ac:dyDescent="0.25">
      <c r="A68"/>
    </row>
    <row r="69" spans="1:1" x14ac:dyDescent="0.25">
      <c r="A69"/>
    </row>
    <row r="70" spans="1:1" x14ac:dyDescent="0.25">
      <c r="A70"/>
    </row>
    <row r="71" spans="1:1" x14ac:dyDescent="0.25">
      <c r="A71"/>
    </row>
    <row r="72" spans="1:1" x14ac:dyDescent="0.25">
      <c r="A72"/>
    </row>
    <row r="73" spans="1:1" x14ac:dyDescent="0.25">
      <c r="A73"/>
    </row>
    <row r="74" spans="1:1" x14ac:dyDescent="0.25">
      <c r="A74"/>
    </row>
    <row r="75" spans="1:1" x14ac:dyDescent="0.25">
      <c r="A75"/>
    </row>
    <row r="76" spans="1:1" x14ac:dyDescent="0.25">
      <c r="A76"/>
    </row>
    <row r="77" spans="1:1" x14ac:dyDescent="0.25">
      <c r="A77"/>
    </row>
    <row r="78" spans="1:1" x14ac:dyDescent="0.25">
      <c r="A78"/>
    </row>
    <row r="79" spans="1:1" x14ac:dyDescent="0.25">
      <c r="A79"/>
    </row>
    <row r="80" spans="1:1" x14ac:dyDescent="0.25">
      <c r="A80"/>
    </row>
    <row r="81" spans="1:1" x14ac:dyDescent="0.25">
      <c r="A81"/>
    </row>
    <row r="82" spans="1:1" x14ac:dyDescent="0.25">
      <c r="A82"/>
    </row>
    <row r="83" spans="1:1" x14ac:dyDescent="0.25">
      <c r="A83"/>
    </row>
    <row r="84" spans="1:1" x14ac:dyDescent="0.25">
      <c r="A84"/>
    </row>
    <row r="85" spans="1:1" x14ac:dyDescent="0.25">
      <c r="A85"/>
    </row>
    <row r="86" spans="1:1" x14ac:dyDescent="0.25">
      <c r="A86"/>
    </row>
    <row r="87" spans="1:1" x14ac:dyDescent="0.25">
      <c r="A87"/>
    </row>
    <row r="88" spans="1:1" x14ac:dyDescent="0.25">
      <c r="A88"/>
    </row>
    <row r="89" spans="1:1" x14ac:dyDescent="0.25">
      <c r="A89"/>
    </row>
    <row r="90" spans="1:1" x14ac:dyDescent="0.25">
      <c r="A90"/>
    </row>
    <row r="91" spans="1:1" x14ac:dyDescent="0.25">
      <c r="A91"/>
    </row>
    <row r="92" spans="1:1" x14ac:dyDescent="0.25">
      <c r="A92"/>
    </row>
    <row r="93" spans="1:1" x14ac:dyDescent="0.25">
      <c r="A93"/>
    </row>
    <row r="94" spans="1:1" x14ac:dyDescent="0.25">
      <c r="A94"/>
    </row>
    <row r="95" spans="1:1" x14ac:dyDescent="0.25">
      <c r="A95"/>
    </row>
    <row r="96" spans="1:1" x14ac:dyDescent="0.25">
      <c r="A96"/>
    </row>
    <row r="97" spans="1:1" x14ac:dyDescent="0.25">
      <c r="A97"/>
    </row>
    <row r="98" spans="1:1" x14ac:dyDescent="0.25">
      <c r="A98"/>
    </row>
    <row r="99" spans="1:1" x14ac:dyDescent="0.25">
      <c r="A99"/>
    </row>
    <row r="100" spans="1:1" x14ac:dyDescent="0.25">
      <c r="A100"/>
    </row>
    <row r="101" spans="1:1" x14ac:dyDescent="0.25">
      <c r="A101"/>
    </row>
    <row r="102" spans="1:1" x14ac:dyDescent="0.25">
      <c r="A102"/>
    </row>
    <row r="103" spans="1:1" x14ac:dyDescent="0.25">
      <c r="A103"/>
    </row>
    <row r="104" spans="1:1" x14ac:dyDescent="0.25">
      <c r="A104"/>
    </row>
    <row r="105" spans="1:1" x14ac:dyDescent="0.25">
      <c r="A105"/>
    </row>
    <row r="106" spans="1:1" x14ac:dyDescent="0.25">
      <c r="A106"/>
    </row>
    <row r="107" spans="1:1" x14ac:dyDescent="0.25">
      <c r="A107"/>
    </row>
    <row r="108" spans="1:1" x14ac:dyDescent="0.25">
      <c r="A108"/>
    </row>
    <row r="109" spans="1:1" x14ac:dyDescent="0.25">
      <c r="A109"/>
    </row>
    <row r="110" spans="1:1" x14ac:dyDescent="0.25">
      <c r="A110"/>
    </row>
    <row r="111" spans="1:1" x14ac:dyDescent="0.25">
      <c r="A111"/>
    </row>
    <row r="112" spans="1:1" x14ac:dyDescent="0.25">
      <c r="A112"/>
    </row>
    <row r="113" spans="1:1" x14ac:dyDescent="0.25">
      <c r="A113"/>
    </row>
    <row r="114" spans="1:1" x14ac:dyDescent="0.25">
      <c r="A114"/>
    </row>
    <row r="115" spans="1:1" x14ac:dyDescent="0.25">
      <c r="A115"/>
    </row>
    <row r="116" spans="1:1" x14ac:dyDescent="0.25">
      <c r="A116"/>
    </row>
    <row r="117" spans="1:1" x14ac:dyDescent="0.25">
      <c r="A117"/>
    </row>
    <row r="118" spans="1:1" x14ac:dyDescent="0.25">
      <c r="A118"/>
    </row>
    <row r="119" spans="1:1" x14ac:dyDescent="0.25">
      <c r="A119"/>
    </row>
    <row r="120" spans="1:1" x14ac:dyDescent="0.25">
      <c r="A120"/>
    </row>
    <row r="121" spans="1:1" x14ac:dyDescent="0.25">
      <c r="A121"/>
    </row>
    <row r="122" spans="1:1" x14ac:dyDescent="0.25">
      <c r="A122"/>
    </row>
    <row r="123" spans="1:1" x14ac:dyDescent="0.25">
      <c r="A123"/>
    </row>
    <row r="124" spans="1:1" x14ac:dyDescent="0.25">
      <c r="A124"/>
    </row>
    <row r="125" spans="1:1" x14ac:dyDescent="0.25">
      <c r="A125"/>
    </row>
    <row r="126" spans="1:1" x14ac:dyDescent="0.25">
      <c r="A126"/>
    </row>
    <row r="127" spans="1:1" x14ac:dyDescent="0.25">
      <c r="A127"/>
    </row>
    <row r="128" spans="1:1" x14ac:dyDescent="0.25">
      <c r="A128"/>
    </row>
    <row r="129" spans="1:1" x14ac:dyDescent="0.25">
      <c r="A129"/>
    </row>
    <row r="130" spans="1:1" x14ac:dyDescent="0.25">
      <c r="A130"/>
    </row>
    <row r="131" spans="1:1" x14ac:dyDescent="0.25">
      <c r="A131"/>
    </row>
    <row r="132" spans="1:1" x14ac:dyDescent="0.25">
      <c r="A132"/>
    </row>
    <row r="133" spans="1:1" x14ac:dyDescent="0.25">
      <c r="A133"/>
    </row>
    <row r="134" spans="1:1" x14ac:dyDescent="0.25">
      <c r="A134"/>
    </row>
    <row r="135" spans="1:1" x14ac:dyDescent="0.25">
      <c r="A135"/>
    </row>
    <row r="136" spans="1:1" x14ac:dyDescent="0.25">
      <c r="A136"/>
    </row>
    <row r="137" spans="1:1" x14ac:dyDescent="0.25">
      <c r="A137"/>
    </row>
    <row r="138" spans="1:1" x14ac:dyDescent="0.25">
      <c r="A138"/>
    </row>
    <row r="139" spans="1:1" x14ac:dyDescent="0.25">
      <c r="A139"/>
    </row>
    <row r="140" spans="1:1" x14ac:dyDescent="0.25">
      <c r="A140"/>
    </row>
    <row r="141" spans="1:1" x14ac:dyDescent="0.25">
      <c r="A141"/>
    </row>
    <row r="142" spans="1:1" x14ac:dyDescent="0.25">
      <c r="A142"/>
    </row>
    <row r="143" spans="1:1" x14ac:dyDescent="0.25">
      <c r="A143"/>
    </row>
    <row r="144" spans="1:1" x14ac:dyDescent="0.25">
      <c r="A144"/>
    </row>
    <row r="145" spans="1:1" x14ac:dyDescent="0.25">
      <c r="A145"/>
    </row>
    <row r="146" spans="1:1" x14ac:dyDescent="0.25">
      <c r="A146"/>
    </row>
    <row r="147" spans="1:1" x14ac:dyDescent="0.25">
      <c r="A147"/>
    </row>
    <row r="148" spans="1:1" x14ac:dyDescent="0.25">
      <c r="A148"/>
    </row>
    <row r="149" spans="1:1" x14ac:dyDescent="0.25">
      <c r="A149"/>
    </row>
    <row r="150" spans="1:1" x14ac:dyDescent="0.25">
      <c r="A150"/>
    </row>
    <row r="151" spans="1:1" x14ac:dyDescent="0.25">
      <c r="A151"/>
    </row>
    <row r="152" spans="1:1" x14ac:dyDescent="0.25">
      <c r="A152"/>
    </row>
    <row r="153" spans="1:1" x14ac:dyDescent="0.25">
      <c r="A153"/>
    </row>
    <row r="154" spans="1:1" x14ac:dyDescent="0.25">
      <c r="A154"/>
    </row>
    <row r="155" spans="1:1" x14ac:dyDescent="0.25">
      <c r="A155"/>
    </row>
    <row r="156" spans="1:1" x14ac:dyDescent="0.25">
      <c r="A156"/>
    </row>
    <row r="157" spans="1:1" x14ac:dyDescent="0.25">
      <c r="A157"/>
    </row>
    <row r="158" spans="1:1" x14ac:dyDescent="0.25">
      <c r="A158"/>
    </row>
    <row r="159" spans="1:1" x14ac:dyDescent="0.25">
      <c r="A159"/>
    </row>
    <row r="160" spans="1:1" x14ac:dyDescent="0.25">
      <c r="A160"/>
    </row>
    <row r="161" spans="1:1" x14ac:dyDescent="0.25">
      <c r="A161"/>
    </row>
    <row r="162" spans="1:1" x14ac:dyDescent="0.25">
      <c r="A162"/>
    </row>
    <row r="163" spans="1:1" x14ac:dyDescent="0.25">
      <c r="A163"/>
    </row>
    <row r="164" spans="1:1" x14ac:dyDescent="0.25">
      <c r="A164"/>
    </row>
    <row r="165" spans="1:1" x14ac:dyDescent="0.25">
      <c r="A165"/>
    </row>
    <row r="166" spans="1:1" x14ac:dyDescent="0.25">
      <c r="A166"/>
    </row>
    <row r="167" spans="1:1" x14ac:dyDescent="0.25">
      <c r="A167"/>
    </row>
    <row r="168" spans="1:1" x14ac:dyDescent="0.25">
      <c r="A168"/>
    </row>
    <row r="169" spans="1:1" x14ac:dyDescent="0.25">
      <c r="A169"/>
    </row>
    <row r="170" spans="1:1" x14ac:dyDescent="0.25">
      <c r="A170"/>
    </row>
    <row r="171" spans="1:1" x14ac:dyDescent="0.25">
      <c r="A171"/>
    </row>
    <row r="172" spans="1:1" x14ac:dyDescent="0.25">
      <c r="A172"/>
    </row>
    <row r="173" spans="1:1" x14ac:dyDescent="0.25">
      <c r="A173"/>
    </row>
    <row r="174" spans="1:1" x14ac:dyDescent="0.25">
      <c r="A174"/>
    </row>
    <row r="175" spans="1:1" x14ac:dyDescent="0.25">
      <c r="A175"/>
    </row>
    <row r="176" spans="1:1" x14ac:dyDescent="0.25">
      <c r="A176"/>
    </row>
    <row r="177" spans="1:1" x14ac:dyDescent="0.25">
      <c r="A177"/>
    </row>
    <row r="178" spans="1:1" x14ac:dyDescent="0.25">
      <c r="A178"/>
    </row>
    <row r="179" spans="1:1" x14ac:dyDescent="0.25">
      <c r="A179"/>
    </row>
    <row r="180" spans="1:1" x14ac:dyDescent="0.25">
      <c r="A180"/>
    </row>
    <row r="181" spans="1:1" x14ac:dyDescent="0.25">
      <c r="A181"/>
    </row>
    <row r="182" spans="1:1" x14ac:dyDescent="0.25">
      <c r="A182"/>
    </row>
    <row r="183" spans="1:1" x14ac:dyDescent="0.25">
      <c r="A183"/>
    </row>
    <row r="184" spans="1:1" x14ac:dyDescent="0.25">
      <c r="A184"/>
    </row>
    <row r="185" spans="1:1" x14ac:dyDescent="0.25">
      <c r="A185"/>
    </row>
    <row r="186" spans="1:1" x14ac:dyDescent="0.25">
      <c r="A186"/>
    </row>
    <row r="187" spans="1:1" x14ac:dyDescent="0.25">
      <c r="A187"/>
    </row>
    <row r="188" spans="1:1" x14ac:dyDescent="0.25">
      <c r="A188"/>
    </row>
    <row r="189" spans="1:1" x14ac:dyDescent="0.25">
      <c r="A189"/>
    </row>
    <row r="190" spans="1:1" x14ac:dyDescent="0.25">
      <c r="A190"/>
    </row>
    <row r="191" spans="1:1" x14ac:dyDescent="0.25">
      <c r="A191"/>
    </row>
    <row r="192" spans="1:1" x14ac:dyDescent="0.25">
      <c r="A192"/>
    </row>
    <row r="193" spans="1:1" x14ac:dyDescent="0.25">
      <c r="A193"/>
    </row>
    <row r="194" spans="1:1" x14ac:dyDescent="0.25">
      <c r="A194"/>
    </row>
    <row r="195" spans="1:1" x14ac:dyDescent="0.25">
      <c r="A195"/>
    </row>
    <row r="196" spans="1:1" x14ac:dyDescent="0.25">
      <c r="A196"/>
    </row>
    <row r="197" spans="1:1" x14ac:dyDescent="0.25">
      <c r="A197"/>
    </row>
    <row r="198" spans="1:1" x14ac:dyDescent="0.25">
      <c r="A198"/>
    </row>
    <row r="199" spans="1:1" x14ac:dyDescent="0.25">
      <c r="A199"/>
    </row>
    <row r="200" spans="1:1" x14ac:dyDescent="0.25">
      <c r="A200"/>
    </row>
    <row r="201" spans="1:1" x14ac:dyDescent="0.25">
      <c r="A201"/>
    </row>
    <row r="202" spans="1:1" x14ac:dyDescent="0.25">
      <c r="A202"/>
    </row>
    <row r="203" spans="1:1" x14ac:dyDescent="0.25">
      <c r="A203"/>
    </row>
    <row r="204" spans="1:1" x14ac:dyDescent="0.25">
      <c r="A204"/>
    </row>
    <row r="205" spans="1:1" x14ac:dyDescent="0.25">
      <c r="A205"/>
    </row>
    <row r="206" spans="1:1" x14ac:dyDescent="0.25">
      <c r="A206"/>
    </row>
    <row r="207" spans="1:1" x14ac:dyDescent="0.25">
      <c r="A207"/>
    </row>
    <row r="208" spans="1:1" x14ac:dyDescent="0.25">
      <c r="A208"/>
    </row>
    <row r="209" spans="1:1" x14ac:dyDescent="0.25">
      <c r="A209"/>
    </row>
    <row r="210" spans="1:1" x14ac:dyDescent="0.25">
      <c r="A210"/>
    </row>
    <row r="211" spans="1:1" x14ac:dyDescent="0.25">
      <c r="A211"/>
    </row>
    <row r="212" spans="1:1" x14ac:dyDescent="0.25">
      <c r="A212"/>
    </row>
    <row r="213" spans="1:1" x14ac:dyDescent="0.25">
      <c r="A213"/>
    </row>
    <row r="214" spans="1:1" x14ac:dyDescent="0.25">
      <c r="A214"/>
    </row>
    <row r="215" spans="1:1" x14ac:dyDescent="0.25">
      <c r="A215"/>
    </row>
    <row r="216" spans="1:1" x14ac:dyDescent="0.25">
      <c r="A216"/>
    </row>
    <row r="217" spans="1:1" x14ac:dyDescent="0.25">
      <c r="A217"/>
    </row>
    <row r="218" spans="1:1" x14ac:dyDescent="0.25">
      <c r="A218"/>
    </row>
    <row r="219" spans="1:1" x14ac:dyDescent="0.25">
      <c r="A219"/>
    </row>
    <row r="220" spans="1:1" x14ac:dyDescent="0.25">
      <c r="A220"/>
    </row>
    <row r="221" spans="1:1" x14ac:dyDescent="0.25">
      <c r="A221"/>
    </row>
    <row r="222" spans="1:1" x14ac:dyDescent="0.25">
      <c r="A222"/>
    </row>
    <row r="223" spans="1:1" x14ac:dyDescent="0.25">
      <c r="A223"/>
    </row>
    <row r="224" spans="1:1" x14ac:dyDescent="0.25">
      <c r="A224"/>
    </row>
    <row r="225" spans="1:1" x14ac:dyDescent="0.25">
      <c r="A225"/>
    </row>
    <row r="226" spans="1:1" x14ac:dyDescent="0.25">
      <c r="A226"/>
    </row>
    <row r="227" spans="1:1" x14ac:dyDescent="0.25">
      <c r="A227"/>
    </row>
    <row r="228" spans="1:1" x14ac:dyDescent="0.25">
      <c r="A228"/>
    </row>
    <row r="229" spans="1:1" x14ac:dyDescent="0.25">
      <c r="A229"/>
    </row>
    <row r="230" spans="1:1" x14ac:dyDescent="0.25">
      <c r="A230"/>
    </row>
    <row r="231" spans="1:1" x14ac:dyDescent="0.25">
      <c r="A231"/>
    </row>
    <row r="232" spans="1:1" x14ac:dyDescent="0.25">
      <c r="A232"/>
    </row>
    <row r="233" spans="1:1" x14ac:dyDescent="0.25">
      <c r="A233"/>
    </row>
    <row r="234" spans="1:1" x14ac:dyDescent="0.25">
      <c r="A234"/>
    </row>
    <row r="235" spans="1:1" x14ac:dyDescent="0.25">
      <c r="A235"/>
    </row>
    <row r="236" spans="1:1" x14ac:dyDescent="0.25">
      <c r="A236"/>
    </row>
    <row r="237" spans="1:1" x14ac:dyDescent="0.25">
      <c r="A237"/>
    </row>
    <row r="238" spans="1:1" x14ac:dyDescent="0.25">
      <c r="A238"/>
    </row>
    <row r="239" spans="1:1" x14ac:dyDescent="0.25">
      <c r="A239"/>
    </row>
    <row r="240" spans="1:1" x14ac:dyDescent="0.25">
      <c r="A240"/>
    </row>
    <row r="241" spans="1:1" x14ac:dyDescent="0.25">
      <c r="A241"/>
    </row>
    <row r="242" spans="1:1" x14ac:dyDescent="0.25">
      <c r="A242"/>
    </row>
    <row r="243" spans="1:1" x14ac:dyDescent="0.25">
      <c r="A243"/>
    </row>
    <row r="244" spans="1:1" x14ac:dyDescent="0.25">
      <c r="A244"/>
    </row>
    <row r="245" spans="1:1" x14ac:dyDescent="0.25">
      <c r="A245"/>
    </row>
    <row r="246" spans="1:1" x14ac:dyDescent="0.25">
      <c r="A246"/>
    </row>
    <row r="247" spans="1:1" x14ac:dyDescent="0.25">
      <c r="A247"/>
    </row>
    <row r="248" spans="1:1" x14ac:dyDescent="0.25">
      <c r="A248"/>
    </row>
    <row r="249" spans="1:1" x14ac:dyDescent="0.25">
      <c r="A249"/>
    </row>
    <row r="250" spans="1:1" x14ac:dyDescent="0.25">
      <c r="A250"/>
    </row>
    <row r="251" spans="1:1" x14ac:dyDescent="0.25">
      <c r="A251"/>
    </row>
    <row r="252" spans="1:1" x14ac:dyDescent="0.25">
      <c r="A252"/>
    </row>
    <row r="253" spans="1:1" x14ac:dyDescent="0.25">
      <c r="A253"/>
    </row>
    <row r="254" spans="1:1" x14ac:dyDescent="0.25">
      <c r="A254"/>
    </row>
    <row r="255" spans="1:1" x14ac:dyDescent="0.25">
      <c r="A255"/>
    </row>
    <row r="256" spans="1:1" x14ac:dyDescent="0.25">
      <c r="A256"/>
    </row>
    <row r="257" spans="1:1" x14ac:dyDescent="0.25">
      <c r="A257"/>
    </row>
    <row r="258" spans="1:1" x14ac:dyDescent="0.25">
      <c r="A258"/>
    </row>
    <row r="259" spans="1:1" x14ac:dyDescent="0.25">
      <c r="A259"/>
    </row>
    <row r="260" spans="1:1" x14ac:dyDescent="0.25">
      <c r="A260"/>
    </row>
    <row r="261" spans="1:1" x14ac:dyDescent="0.25">
      <c r="A261"/>
    </row>
    <row r="262" spans="1:1" x14ac:dyDescent="0.25">
      <c r="A262"/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8CD0C-7C19-4A83-B665-E6F4FE62F4AC}">
  <dimension ref="A1:B2"/>
  <sheetViews>
    <sheetView workbookViewId="0">
      <selection activeCell="E2" sqref="E2"/>
    </sheetView>
  </sheetViews>
  <sheetFormatPr defaultRowHeight="15.75" x14ac:dyDescent="0.25"/>
  <cols>
    <col min="1" max="1" width="14.625" customWidth="1"/>
    <col min="2" max="2" width="11.625" bestFit="1" customWidth="1"/>
  </cols>
  <sheetData>
    <row r="1" spans="1:2" x14ac:dyDescent="0.25">
      <c r="A1" s="85" t="s">
        <v>1</v>
      </c>
      <c r="B1" s="85" t="s">
        <v>250</v>
      </c>
    </row>
    <row r="2" spans="1:2" x14ac:dyDescent="0.25">
      <c r="A2" s="84" t="s">
        <v>270</v>
      </c>
      <c r="B2" s="82">
        <v>150000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E67BF-CC05-48D0-BB7E-8085FAE62260}">
  <dimension ref="A1:B2"/>
  <sheetViews>
    <sheetView workbookViewId="0">
      <selection activeCell="B2" sqref="B2"/>
    </sheetView>
  </sheetViews>
  <sheetFormatPr defaultRowHeight="15.75" x14ac:dyDescent="0.25"/>
  <cols>
    <col min="1" max="1" width="13" customWidth="1"/>
    <col min="2" max="2" width="11.625" bestFit="1" customWidth="1"/>
  </cols>
  <sheetData>
    <row r="1" spans="1:2" x14ac:dyDescent="0.25">
      <c r="A1" s="86" t="s">
        <v>1</v>
      </c>
      <c r="B1" s="86" t="s">
        <v>250</v>
      </c>
    </row>
    <row r="2" spans="1:2" ht="31.5" x14ac:dyDescent="0.25">
      <c r="A2" s="83" t="s">
        <v>271</v>
      </c>
      <c r="B2" s="82">
        <v>210000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B217"/>
  <sheetViews>
    <sheetView topLeftCell="A199" workbookViewId="0">
      <selection activeCell="D9" sqref="D9"/>
    </sheetView>
  </sheetViews>
  <sheetFormatPr defaultRowHeight="15.75" x14ac:dyDescent="0.25"/>
  <cols>
    <col min="1" max="1" width="68.25" bestFit="1" customWidth="1"/>
    <col min="2" max="2" width="21.75" bestFit="1" customWidth="1"/>
  </cols>
  <sheetData>
    <row r="3" spans="1:2" x14ac:dyDescent="0.25">
      <c r="A3" s="47" t="s">
        <v>229</v>
      </c>
      <c r="B3" t="s">
        <v>233</v>
      </c>
    </row>
    <row r="4" spans="1:2" x14ac:dyDescent="0.25">
      <c r="A4" s="48" t="s">
        <v>13</v>
      </c>
      <c r="B4" s="51">
        <v>0</v>
      </c>
    </row>
    <row r="5" spans="1:2" x14ac:dyDescent="0.25">
      <c r="A5" s="49" t="s">
        <v>15</v>
      </c>
      <c r="B5" s="51">
        <v>0</v>
      </c>
    </row>
    <row r="6" spans="1:2" x14ac:dyDescent="0.25">
      <c r="A6" s="49" t="s">
        <v>12</v>
      </c>
      <c r="B6" s="51">
        <v>0</v>
      </c>
    </row>
    <row r="7" spans="1:2" x14ac:dyDescent="0.25">
      <c r="A7" s="49" t="s">
        <v>16</v>
      </c>
      <c r="B7" s="51">
        <v>0</v>
      </c>
    </row>
    <row r="8" spans="1:2" x14ac:dyDescent="0.25">
      <c r="A8" s="48" t="s">
        <v>18</v>
      </c>
      <c r="B8" s="51">
        <v>1160</v>
      </c>
    </row>
    <row r="9" spans="1:2" x14ac:dyDescent="0.25">
      <c r="A9" s="49" t="s">
        <v>17</v>
      </c>
      <c r="B9" s="51">
        <v>550</v>
      </c>
    </row>
    <row r="10" spans="1:2" x14ac:dyDescent="0.25">
      <c r="A10" s="49" t="s">
        <v>19</v>
      </c>
      <c r="B10" s="51">
        <v>0</v>
      </c>
    </row>
    <row r="11" spans="1:2" x14ac:dyDescent="0.25">
      <c r="A11" s="49" t="s">
        <v>20</v>
      </c>
      <c r="B11" s="51">
        <v>610</v>
      </c>
    </row>
    <row r="12" spans="1:2" x14ac:dyDescent="0.25">
      <c r="A12" s="48" t="s">
        <v>22</v>
      </c>
      <c r="B12" s="51">
        <v>22420</v>
      </c>
    </row>
    <row r="13" spans="1:2" x14ac:dyDescent="0.25">
      <c r="A13" s="49" t="s">
        <v>21</v>
      </c>
      <c r="B13" s="51">
        <v>4960</v>
      </c>
    </row>
    <row r="14" spans="1:2" x14ac:dyDescent="0.25">
      <c r="A14" s="49" t="s">
        <v>28</v>
      </c>
      <c r="B14" s="51">
        <v>3480</v>
      </c>
    </row>
    <row r="15" spans="1:2" x14ac:dyDescent="0.25">
      <c r="A15" s="49" t="s">
        <v>29</v>
      </c>
      <c r="B15" s="51">
        <v>2510</v>
      </c>
    </row>
    <row r="16" spans="1:2" x14ac:dyDescent="0.25">
      <c r="A16" s="49" t="s">
        <v>31</v>
      </c>
      <c r="B16" s="51">
        <v>3000</v>
      </c>
    </row>
    <row r="17" spans="1:2" x14ac:dyDescent="0.25">
      <c r="A17" s="49" t="s">
        <v>27</v>
      </c>
      <c r="B17" s="51">
        <v>650</v>
      </c>
    </row>
    <row r="18" spans="1:2" x14ac:dyDescent="0.25">
      <c r="A18" s="49" t="s">
        <v>32</v>
      </c>
      <c r="B18" s="51">
        <v>0</v>
      </c>
    </row>
    <row r="19" spans="1:2" x14ac:dyDescent="0.25">
      <c r="A19" s="49" t="s">
        <v>24</v>
      </c>
      <c r="B19" s="51">
        <v>0</v>
      </c>
    </row>
    <row r="20" spans="1:2" x14ac:dyDescent="0.25">
      <c r="A20" s="49" t="s">
        <v>30</v>
      </c>
      <c r="B20" s="51">
        <v>2020</v>
      </c>
    </row>
    <row r="21" spans="1:2" x14ac:dyDescent="0.25">
      <c r="A21" s="49" t="s">
        <v>26</v>
      </c>
      <c r="B21" s="51">
        <v>2280</v>
      </c>
    </row>
    <row r="22" spans="1:2" x14ac:dyDescent="0.25">
      <c r="A22" s="49" t="s">
        <v>33</v>
      </c>
      <c r="B22" s="51">
        <v>3520</v>
      </c>
    </row>
    <row r="23" spans="1:2" x14ac:dyDescent="0.25">
      <c r="A23" s="48" t="s">
        <v>35</v>
      </c>
      <c r="B23" s="51">
        <v>2190</v>
      </c>
    </row>
    <row r="24" spans="1:2" x14ac:dyDescent="0.25">
      <c r="A24" s="49" t="s">
        <v>38</v>
      </c>
      <c r="B24" s="51">
        <v>1230</v>
      </c>
    </row>
    <row r="25" spans="1:2" x14ac:dyDescent="0.25">
      <c r="A25" s="49" t="s">
        <v>36</v>
      </c>
      <c r="B25" s="51">
        <v>0</v>
      </c>
    </row>
    <row r="26" spans="1:2" x14ac:dyDescent="0.25">
      <c r="A26" s="49" t="s">
        <v>34</v>
      </c>
      <c r="B26" s="51">
        <v>960</v>
      </c>
    </row>
    <row r="27" spans="1:2" x14ac:dyDescent="0.25">
      <c r="A27" s="48" t="s">
        <v>40</v>
      </c>
      <c r="B27" s="51">
        <v>4640</v>
      </c>
    </row>
    <row r="28" spans="1:2" x14ac:dyDescent="0.25">
      <c r="A28" s="49" t="s">
        <v>57</v>
      </c>
      <c r="B28" s="51">
        <v>2520</v>
      </c>
    </row>
    <row r="29" spans="1:2" x14ac:dyDescent="0.25">
      <c r="A29" s="49" t="s">
        <v>39</v>
      </c>
      <c r="B29" s="51">
        <v>1070</v>
      </c>
    </row>
    <row r="30" spans="1:2" x14ac:dyDescent="0.25">
      <c r="A30" s="49" t="s">
        <v>146</v>
      </c>
      <c r="B30" s="51">
        <v>1050</v>
      </c>
    </row>
    <row r="31" spans="1:2" x14ac:dyDescent="0.25">
      <c r="A31" s="49" t="s">
        <v>77</v>
      </c>
      <c r="B31" s="51">
        <v>0</v>
      </c>
    </row>
    <row r="32" spans="1:2" x14ac:dyDescent="0.25">
      <c r="A32" s="48" t="s">
        <v>42</v>
      </c>
      <c r="B32" s="51">
        <v>2720</v>
      </c>
    </row>
    <row r="33" spans="1:2" x14ac:dyDescent="0.25">
      <c r="A33" s="49" t="s">
        <v>45</v>
      </c>
      <c r="B33" s="51">
        <v>410</v>
      </c>
    </row>
    <row r="34" spans="1:2" x14ac:dyDescent="0.25">
      <c r="A34" s="49" t="s">
        <v>51</v>
      </c>
      <c r="B34" s="51">
        <v>0</v>
      </c>
    </row>
    <row r="35" spans="1:2" x14ac:dyDescent="0.25">
      <c r="A35" s="49" t="s">
        <v>48</v>
      </c>
      <c r="B35" s="51">
        <v>0</v>
      </c>
    </row>
    <row r="36" spans="1:2" x14ac:dyDescent="0.25">
      <c r="A36" s="49" t="s">
        <v>46</v>
      </c>
      <c r="B36" s="51">
        <v>360</v>
      </c>
    </row>
    <row r="37" spans="1:2" x14ac:dyDescent="0.25">
      <c r="A37" s="49" t="s">
        <v>49</v>
      </c>
      <c r="B37" s="51">
        <v>320</v>
      </c>
    </row>
    <row r="38" spans="1:2" x14ac:dyDescent="0.25">
      <c r="A38" s="49" t="s">
        <v>50</v>
      </c>
      <c r="B38" s="51">
        <v>570</v>
      </c>
    </row>
    <row r="39" spans="1:2" x14ac:dyDescent="0.25">
      <c r="A39" s="49" t="s">
        <v>44</v>
      </c>
      <c r="B39" s="51">
        <v>0</v>
      </c>
    </row>
    <row r="40" spans="1:2" x14ac:dyDescent="0.25">
      <c r="A40" s="49" t="s">
        <v>43</v>
      </c>
      <c r="B40" s="51">
        <v>0</v>
      </c>
    </row>
    <row r="41" spans="1:2" x14ac:dyDescent="0.25">
      <c r="A41" s="49" t="s">
        <v>41</v>
      </c>
      <c r="B41" s="51">
        <v>1060</v>
      </c>
    </row>
    <row r="42" spans="1:2" x14ac:dyDescent="0.25">
      <c r="A42" s="49" t="s">
        <v>47</v>
      </c>
      <c r="B42" s="51">
        <v>0</v>
      </c>
    </row>
    <row r="43" spans="1:2" x14ac:dyDescent="0.25">
      <c r="A43" s="48" t="s">
        <v>53</v>
      </c>
      <c r="B43" s="51">
        <v>22740</v>
      </c>
    </row>
    <row r="44" spans="1:2" x14ac:dyDescent="0.25">
      <c r="A44" s="49" t="s">
        <v>61</v>
      </c>
      <c r="B44" s="51">
        <v>330</v>
      </c>
    </row>
    <row r="45" spans="1:2" x14ac:dyDescent="0.25">
      <c r="A45" s="49" t="s">
        <v>52</v>
      </c>
      <c r="B45" s="51">
        <v>770</v>
      </c>
    </row>
    <row r="46" spans="1:2" x14ac:dyDescent="0.25">
      <c r="A46" s="49" t="s">
        <v>56</v>
      </c>
      <c r="B46" s="51">
        <v>880</v>
      </c>
    </row>
    <row r="47" spans="1:2" x14ac:dyDescent="0.25">
      <c r="A47" s="49" t="s">
        <v>54</v>
      </c>
      <c r="B47" s="51">
        <v>1270</v>
      </c>
    </row>
    <row r="48" spans="1:2" x14ac:dyDescent="0.25">
      <c r="A48" s="49" t="s">
        <v>55</v>
      </c>
      <c r="B48" s="51">
        <v>830</v>
      </c>
    </row>
    <row r="49" spans="1:2" x14ac:dyDescent="0.25">
      <c r="A49" s="49" t="s">
        <v>60</v>
      </c>
      <c r="B49" s="51">
        <v>10820</v>
      </c>
    </row>
    <row r="50" spans="1:2" x14ac:dyDescent="0.25">
      <c r="A50" s="49" t="s">
        <v>59</v>
      </c>
      <c r="B50" s="51">
        <v>1000</v>
      </c>
    </row>
    <row r="51" spans="1:2" x14ac:dyDescent="0.25">
      <c r="A51" s="49" t="s">
        <v>62</v>
      </c>
      <c r="B51" s="51">
        <v>6840</v>
      </c>
    </row>
    <row r="52" spans="1:2" x14ac:dyDescent="0.25">
      <c r="A52" s="48" t="s">
        <v>64</v>
      </c>
      <c r="B52" s="51">
        <v>24060</v>
      </c>
    </row>
    <row r="53" spans="1:2" x14ac:dyDescent="0.25">
      <c r="A53" s="49" t="s">
        <v>78</v>
      </c>
      <c r="B53" s="51">
        <v>840</v>
      </c>
    </row>
    <row r="54" spans="1:2" x14ac:dyDescent="0.25">
      <c r="A54" s="49" t="s">
        <v>71</v>
      </c>
      <c r="B54" s="51">
        <v>1090</v>
      </c>
    </row>
    <row r="55" spans="1:2" x14ac:dyDescent="0.25">
      <c r="A55" s="49" t="s">
        <v>63</v>
      </c>
      <c r="B55" s="51">
        <v>610</v>
      </c>
    </row>
    <row r="56" spans="1:2" x14ac:dyDescent="0.25">
      <c r="A56" s="49" t="s">
        <v>67</v>
      </c>
      <c r="B56" s="51">
        <v>1490</v>
      </c>
    </row>
    <row r="57" spans="1:2" x14ac:dyDescent="0.25">
      <c r="A57" s="49" t="s">
        <v>80</v>
      </c>
      <c r="B57" s="51">
        <v>2950</v>
      </c>
    </row>
    <row r="58" spans="1:2" x14ac:dyDescent="0.25">
      <c r="A58" s="49" t="s">
        <v>70</v>
      </c>
      <c r="B58" s="51">
        <v>3310</v>
      </c>
    </row>
    <row r="59" spans="1:2" x14ac:dyDescent="0.25">
      <c r="A59" s="49" t="s">
        <v>75</v>
      </c>
      <c r="B59" s="51">
        <v>0</v>
      </c>
    </row>
    <row r="60" spans="1:2" x14ac:dyDescent="0.25">
      <c r="A60" s="49" t="s">
        <v>79</v>
      </c>
      <c r="B60" s="51">
        <v>440</v>
      </c>
    </row>
    <row r="61" spans="1:2" x14ac:dyDescent="0.25">
      <c r="A61" s="49" t="s">
        <v>68</v>
      </c>
      <c r="B61" s="51">
        <v>920</v>
      </c>
    </row>
    <row r="62" spans="1:2" x14ac:dyDescent="0.25">
      <c r="A62" s="49" t="s">
        <v>65</v>
      </c>
      <c r="B62" s="51">
        <v>3750</v>
      </c>
    </row>
    <row r="63" spans="1:2" x14ac:dyDescent="0.25">
      <c r="A63" s="49" t="s">
        <v>69</v>
      </c>
      <c r="B63" s="51">
        <v>1480</v>
      </c>
    </row>
    <row r="64" spans="1:2" x14ac:dyDescent="0.25">
      <c r="A64" s="49" t="s">
        <v>66</v>
      </c>
      <c r="B64" s="51">
        <v>1140</v>
      </c>
    </row>
    <row r="65" spans="1:2" x14ac:dyDescent="0.25">
      <c r="A65" s="49" t="s">
        <v>73</v>
      </c>
      <c r="B65" s="51">
        <v>1100</v>
      </c>
    </row>
    <row r="66" spans="1:2" x14ac:dyDescent="0.25">
      <c r="A66" s="49" t="s">
        <v>74</v>
      </c>
      <c r="B66" s="51">
        <v>2090</v>
      </c>
    </row>
    <row r="67" spans="1:2" x14ac:dyDescent="0.25">
      <c r="A67" s="49" t="s">
        <v>72</v>
      </c>
      <c r="B67" s="51">
        <v>2850</v>
      </c>
    </row>
    <row r="68" spans="1:2" x14ac:dyDescent="0.25">
      <c r="A68" s="49" t="s">
        <v>76</v>
      </c>
      <c r="B68" s="51">
        <v>0</v>
      </c>
    </row>
    <row r="69" spans="1:2" x14ac:dyDescent="0.25">
      <c r="A69" s="48" t="s">
        <v>82</v>
      </c>
      <c r="B69" s="51">
        <v>6450</v>
      </c>
    </row>
    <row r="70" spans="1:2" x14ac:dyDescent="0.25">
      <c r="A70" s="49" t="s">
        <v>84</v>
      </c>
      <c r="B70" s="51">
        <v>420</v>
      </c>
    </row>
    <row r="71" spans="1:2" x14ac:dyDescent="0.25">
      <c r="A71" s="49" t="s">
        <v>81</v>
      </c>
      <c r="B71" s="51">
        <v>5250</v>
      </c>
    </row>
    <row r="72" spans="1:2" x14ac:dyDescent="0.25">
      <c r="A72" s="49" t="s">
        <v>83</v>
      </c>
      <c r="B72" s="51">
        <v>780</v>
      </c>
    </row>
    <row r="73" spans="1:2" x14ac:dyDescent="0.25">
      <c r="A73" s="48" t="s">
        <v>86</v>
      </c>
      <c r="B73" s="51">
        <v>440</v>
      </c>
    </row>
    <row r="74" spans="1:2" x14ac:dyDescent="0.25">
      <c r="A74" s="49" t="s">
        <v>85</v>
      </c>
      <c r="B74" s="51">
        <v>440</v>
      </c>
    </row>
    <row r="75" spans="1:2" x14ac:dyDescent="0.25">
      <c r="A75" s="48" t="s">
        <v>88</v>
      </c>
      <c r="B75" s="51">
        <v>120</v>
      </c>
    </row>
    <row r="76" spans="1:2" x14ac:dyDescent="0.25">
      <c r="A76" s="49" t="s">
        <v>92</v>
      </c>
      <c r="B76" s="51">
        <v>120</v>
      </c>
    </row>
    <row r="77" spans="1:2" x14ac:dyDescent="0.25">
      <c r="A77" s="49" t="s">
        <v>89</v>
      </c>
      <c r="B77" s="51">
        <v>0</v>
      </c>
    </row>
    <row r="78" spans="1:2" x14ac:dyDescent="0.25">
      <c r="A78" s="49" t="s">
        <v>91</v>
      </c>
      <c r="B78" s="51">
        <v>0</v>
      </c>
    </row>
    <row r="79" spans="1:2" x14ac:dyDescent="0.25">
      <c r="A79" s="49" t="s">
        <v>90</v>
      </c>
      <c r="B79" s="51">
        <v>0</v>
      </c>
    </row>
    <row r="80" spans="1:2" x14ac:dyDescent="0.25">
      <c r="A80" s="49" t="s">
        <v>87</v>
      </c>
      <c r="B80" s="51">
        <v>0</v>
      </c>
    </row>
    <row r="81" spans="1:2" x14ac:dyDescent="0.25">
      <c r="A81" s="48" t="s">
        <v>94</v>
      </c>
      <c r="B81" s="51">
        <v>2560</v>
      </c>
    </row>
    <row r="82" spans="1:2" x14ac:dyDescent="0.25">
      <c r="A82" s="49" t="s">
        <v>95</v>
      </c>
      <c r="B82" s="51">
        <v>420</v>
      </c>
    </row>
    <row r="83" spans="1:2" x14ac:dyDescent="0.25">
      <c r="A83" s="49" t="s">
        <v>113</v>
      </c>
      <c r="B83" s="51">
        <v>300</v>
      </c>
    </row>
    <row r="84" spans="1:2" x14ac:dyDescent="0.25">
      <c r="A84" s="49" t="s">
        <v>93</v>
      </c>
      <c r="B84" s="51">
        <v>670</v>
      </c>
    </row>
    <row r="85" spans="1:2" x14ac:dyDescent="0.25">
      <c r="A85" s="49" t="s">
        <v>213</v>
      </c>
      <c r="B85" s="51">
        <v>0</v>
      </c>
    </row>
    <row r="86" spans="1:2" x14ac:dyDescent="0.25">
      <c r="A86" s="49" t="s">
        <v>163</v>
      </c>
      <c r="B86" s="51">
        <v>900</v>
      </c>
    </row>
    <row r="87" spans="1:2" x14ac:dyDescent="0.25">
      <c r="A87" s="49" t="s">
        <v>133</v>
      </c>
      <c r="B87" s="51">
        <v>270</v>
      </c>
    </row>
    <row r="88" spans="1:2" x14ac:dyDescent="0.25">
      <c r="A88" s="48" t="s">
        <v>97</v>
      </c>
      <c r="B88" s="51">
        <v>1510</v>
      </c>
    </row>
    <row r="89" spans="1:2" x14ac:dyDescent="0.25">
      <c r="A89" s="49" t="s">
        <v>98</v>
      </c>
      <c r="B89" s="51">
        <v>310</v>
      </c>
    </row>
    <row r="90" spans="1:2" x14ac:dyDescent="0.25">
      <c r="A90" s="49" t="s">
        <v>99</v>
      </c>
      <c r="B90" s="51">
        <v>310</v>
      </c>
    </row>
    <row r="91" spans="1:2" x14ac:dyDescent="0.25">
      <c r="A91" s="49" t="s">
        <v>96</v>
      </c>
      <c r="B91" s="51">
        <v>890</v>
      </c>
    </row>
    <row r="92" spans="1:2" x14ac:dyDescent="0.25">
      <c r="A92" s="48" t="s">
        <v>101</v>
      </c>
      <c r="B92" s="51">
        <v>1130</v>
      </c>
    </row>
    <row r="93" spans="1:2" x14ac:dyDescent="0.25">
      <c r="A93" s="49" t="s">
        <v>103</v>
      </c>
      <c r="B93" s="51">
        <v>0</v>
      </c>
    </row>
    <row r="94" spans="1:2" x14ac:dyDescent="0.25">
      <c r="A94" s="49" t="s">
        <v>102</v>
      </c>
      <c r="B94" s="51">
        <v>0</v>
      </c>
    </row>
    <row r="95" spans="1:2" x14ac:dyDescent="0.25">
      <c r="A95" s="49" t="s">
        <v>100</v>
      </c>
      <c r="B95" s="51">
        <v>1130</v>
      </c>
    </row>
    <row r="96" spans="1:2" x14ac:dyDescent="0.25">
      <c r="A96" s="48" t="s">
        <v>105</v>
      </c>
      <c r="B96" s="51">
        <v>0</v>
      </c>
    </row>
    <row r="97" spans="1:2" x14ac:dyDescent="0.25">
      <c r="A97" s="49" t="s">
        <v>109</v>
      </c>
      <c r="B97" s="51">
        <v>0</v>
      </c>
    </row>
    <row r="98" spans="1:2" x14ac:dyDescent="0.25">
      <c r="A98" s="49" t="s">
        <v>110</v>
      </c>
      <c r="B98" s="51">
        <v>0</v>
      </c>
    </row>
    <row r="99" spans="1:2" x14ac:dyDescent="0.25">
      <c r="A99" s="49" t="s">
        <v>108</v>
      </c>
      <c r="B99" s="51">
        <v>0</v>
      </c>
    </row>
    <row r="100" spans="1:2" x14ac:dyDescent="0.25">
      <c r="A100" s="49" t="s">
        <v>111</v>
      </c>
      <c r="B100" s="51">
        <v>0</v>
      </c>
    </row>
    <row r="101" spans="1:2" x14ac:dyDescent="0.25">
      <c r="A101" s="49" t="s">
        <v>104</v>
      </c>
      <c r="B101" s="51">
        <v>0</v>
      </c>
    </row>
    <row r="102" spans="1:2" x14ac:dyDescent="0.25">
      <c r="A102" s="49" t="s">
        <v>106</v>
      </c>
      <c r="B102" s="51">
        <v>0</v>
      </c>
    </row>
    <row r="103" spans="1:2" x14ac:dyDescent="0.25">
      <c r="A103" s="49" t="s">
        <v>112</v>
      </c>
      <c r="B103" s="51">
        <v>0</v>
      </c>
    </row>
    <row r="104" spans="1:2" x14ac:dyDescent="0.25">
      <c r="A104" s="49" t="s">
        <v>107</v>
      </c>
      <c r="B104" s="51">
        <v>0</v>
      </c>
    </row>
    <row r="105" spans="1:2" x14ac:dyDescent="0.25">
      <c r="A105" s="48" t="s">
        <v>115</v>
      </c>
      <c r="B105" s="51">
        <v>890</v>
      </c>
    </row>
    <row r="106" spans="1:2" x14ac:dyDescent="0.25">
      <c r="A106" s="49" t="s">
        <v>114</v>
      </c>
      <c r="B106" s="51">
        <v>890</v>
      </c>
    </row>
    <row r="107" spans="1:2" x14ac:dyDescent="0.25">
      <c r="A107" s="49" t="s">
        <v>116</v>
      </c>
      <c r="B107" s="51">
        <v>0</v>
      </c>
    </row>
    <row r="108" spans="1:2" x14ac:dyDescent="0.25">
      <c r="A108" s="48" t="s">
        <v>118</v>
      </c>
      <c r="B108" s="51">
        <v>970</v>
      </c>
    </row>
    <row r="109" spans="1:2" x14ac:dyDescent="0.25">
      <c r="A109" s="49" t="s">
        <v>117</v>
      </c>
      <c r="B109" s="51">
        <v>970</v>
      </c>
    </row>
    <row r="110" spans="1:2" x14ac:dyDescent="0.25">
      <c r="A110" s="48" t="s">
        <v>120</v>
      </c>
      <c r="B110" s="51">
        <v>4400</v>
      </c>
    </row>
    <row r="111" spans="1:2" x14ac:dyDescent="0.25">
      <c r="A111" s="49" t="s">
        <v>121</v>
      </c>
      <c r="B111" s="51">
        <v>2610</v>
      </c>
    </row>
    <row r="112" spans="1:2" x14ac:dyDescent="0.25">
      <c r="A112" s="49" t="s">
        <v>122</v>
      </c>
      <c r="B112" s="51">
        <v>940</v>
      </c>
    </row>
    <row r="113" spans="1:2" x14ac:dyDescent="0.25">
      <c r="A113" s="49" t="s">
        <v>119</v>
      </c>
      <c r="B113" s="51">
        <v>850</v>
      </c>
    </row>
    <row r="114" spans="1:2" x14ac:dyDescent="0.25">
      <c r="A114" s="48" t="s">
        <v>124</v>
      </c>
      <c r="B114" s="51">
        <v>390</v>
      </c>
    </row>
    <row r="115" spans="1:2" x14ac:dyDescent="0.25">
      <c r="A115" s="49" t="s">
        <v>126</v>
      </c>
      <c r="B115" s="51">
        <v>260</v>
      </c>
    </row>
    <row r="116" spans="1:2" x14ac:dyDescent="0.25">
      <c r="A116" s="49" t="s">
        <v>125</v>
      </c>
      <c r="B116" s="51">
        <v>70</v>
      </c>
    </row>
    <row r="117" spans="1:2" x14ac:dyDescent="0.25">
      <c r="A117" s="49" t="s">
        <v>123</v>
      </c>
      <c r="B117" s="51">
        <v>60</v>
      </c>
    </row>
    <row r="118" spans="1:2" x14ac:dyDescent="0.25">
      <c r="A118" s="48" t="s">
        <v>128</v>
      </c>
      <c r="B118" s="51">
        <v>7360</v>
      </c>
    </row>
    <row r="119" spans="1:2" x14ac:dyDescent="0.25">
      <c r="A119" s="49" t="s">
        <v>127</v>
      </c>
      <c r="B119" s="51">
        <v>880</v>
      </c>
    </row>
    <row r="120" spans="1:2" x14ac:dyDescent="0.25">
      <c r="A120" s="49" t="s">
        <v>132</v>
      </c>
      <c r="B120" s="51">
        <v>620</v>
      </c>
    </row>
    <row r="121" spans="1:2" x14ac:dyDescent="0.25">
      <c r="A121" s="49" t="s">
        <v>131</v>
      </c>
      <c r="B121" s="51">
        <v>2500</v>
      </c>
    </row>
    <row r="122" spans="1:2" x14ac:dyDescent="0.25">
      <c r="A122" s="49" t="s">
        <v>130</v>
      </c>
      <c r="B122" s="51">
        <v>1960</v>
      </c>
    </row>
    <row r="123" spans="1:2" x14ac:dyDescent="0.25">
      <c r="A123" s="49" t="s">
        <v>129</v>
      </c>
      <c r="B123" s="51">
        <v>1400</v>
      </c>
    </row>
    <row r="124" spans="1:2" x14ac:dyDescent="0.25">
      <c r="A124" s="48" t="s">
        <v>135</v>
      </c>
      <c r="B124" s="51">
        <v>10980</v>
      </c>
    </row>
    <row r="125" spans="1:2" x14ac:dyDescent="0.25">
      <c r="A125" s="49" t="s">
        <v>140</v>
      </c>
      <c r="B125" s="51">
        <v>1040</v>
      </c>
    </row>
    <row r="126" spans="1:2" x14ac:dyDescent="0.25">
      <c r="A126" s="49" t="s">
        <v>139</v>
      </c>
      <c r="B126" s="51">
        <v>350</v>
      </c>
    </row>
    <row r="127" spans="1:2" x14ac:dyDescent="0.25">
      <c r="A127" s="49" t="s">
        <v>137</v>
      </c>
      <c r="B127" s="51">
        <v>630</v>
      </c>
    </row>
    <row r="128" spans="1:2" x14ac:dyDescent="0.25">
      <c r="A128" s="49" t="s">
        <v>134</v>
      </c>
      <c r="B128" s="51">
        <v>1790</v>
      </c>
    </row>
    <row r="129" spans="1:2" x14ac:dyDescent="0.25">
      <c r="A129" s="49" t="s">
        <v>142</v>
      </c>
      <c r="B129" s="51">
        <v>250</v>
      </c>
    </row>
    <row r="130" spans="1:2" x14ac:dyDescent="0.25">
      <c r="A130" s="49" t="s">
        <v>136</v>
      </c>
      <c r="B130" s="51">
        <v>1510</v>
      </c>
    </row>
    <row r="131" spans="1:2" x14ac:dyDescent="0.25">
      <c r="A131" s="49" t="s">
        <v>143</v>
      </c>
      <c r="B131" s="51">
        <v>290</v>
      </c>
    </row>
    <row r="132" spans="1:2" x14ac:dyDescent="0.25">
      <c r="A132" s="49" t="s">
        <v>141</v>
      </c>
      <c r="B132" s="51">
        <v>5120</v>
      </c>
    </row>
    <row r="133" spans="1:2" x14ac:dyDescent="0.25">
      <c r="A133" s="49" t="s">
        <v>138</v>
      </c>
      <c r="B133" s="51">
        <v>0</v>
      </c>
    </row>
    <row r="134" spans="1:2" x14ac:dyDescent="0.25">
      <c r="A134" s="48" t="s">
        <v>145</v>
      </c>
      <c r="B134" s="51">
        <v>5250</v>
      </c>
    </row>
    <row r="135" spans="1:2" x14ac:dyDescent="0.25">
      <c r="A135" s="49" t="s">
        <v>150</v>
      </c>
      <c r="B135" s="51">
        <v>620</v>
      </c>
    </row>
    <row r="136" spans="1:2" x14ac:dyDescent="0.25">
      <c r="A136" s="49" t="s">
        <v>148</v>
      </c>
      <c r="B136" s="51">
        <v>240</v>
      </c>
    </row>
    <row r="137" spans="1:2" x14ac:dyDescent="0.25">
      <c r="A137" s="49" t="s">
        <v>151</v>
      </c>
      <c r="B137" s="51">
        <v>740</v>
      </c>
    </row>
    <row r="138" spans="1:2" x14ac:dyDescent="0.25">
      <c r="A138" s="49" t="s">
        <v>149</v>
      </c>
      <c r="B138" s="51">
        <v>220</v>
      </c>
    </row>
    <row r="139" spans="1:2" x14ac:dyDescent="0.25">
      <c r="A139" s="49" t="s">
        <v>147</v>
      </c>
      <c r="B139" s="51">
        <v>1760</v>
      </c>
    </row>
    <row r="140" spans="1:2" x14ac:dyDescent="0.25">
      <c r="A140" s="49" t="s">
        <v>144</v>
      </c>
      <c r="B140" s="51">
        <v>1670</v>
      </c>
    </row>
    <row r="141" spans="1:2" x14ac:dyDescent="0.25">
      <c r="A141" s="48" t="s">
        <v>153</v>
      </c>
      <c r="B141" s="51">
        <v>1310</v>
      </c>
    </row>
    <row r="142" spans="1:2" x14ac:dyDescent="0.25">
      <c r="A142" s="49" t="s">
        <v>152</v>
      </c>
      <c r="B142" s="51">
        <v>1310</v>
      </c>
    </row>
    <row r="143" spans="1:2" x14ac:dyDescent="0.25">
      <c r="A143" s="48" t="s">
        <v>155</v>
      </c>
      <c r="B143" s="51">
        <v>2450</v>
      </c>
    </row>
    <row r="144" spans="1:2" x14ac:dyDescent="0.25">
      <c r="A144" s="49" t="s">
        <v>157</v>
      </c>
      <c r="B144" s="51">
        <v>780</v>
      </c>
    </row>
    <row r="145" spans="1:2" x14ac:dyDescent="0.25">
      <c r="A145" s="49" t="s">
        <v>158</v>
      </c>
      <c r="B145" s="51">
        <v>0</v>
      </c>
    </row>
    <row r="146" spans="1:2" x14ac:dyDescent="0.25">
      <c r="A146" s="49" t="s">
        <v>154</v>
      </c>
      <c r="B146" s="51">
        <v>670</v>
      </c>
    </row>
    <row r="147" spans="1:2" x14ac:dyDescent="0.25">
      <c r="A147" s="49" t="s">
        <v>156</v>
      </c>
      <c r="B147" s="51">
        <v>1000</v>
      </c>
    </row>
    <row r="148" spans="1:2" x14ac:dyDescent="0.25">
      <c r="A148" s="48" t="s">
        <v>160</v>
      </c>
      <c r="B148" s="51">
        <v>5690</v>
      </c>
    </row>
    <row r="149" spans="1:2" x14ac:dyDescent="0.25">
      <c r="A149" s="49" t="s">
        <v>162</v>
      </c>
      <c r="B149" s="51">
        <v>1340</v>
      </c>
    </row>
    <row r="150" spans="1:2" x14ac:dyDescent="0.25">
      <c r="A150" s="49" t="s">
        <v>161</v>
      </c>
      <c r="B150" s="51">
        <v>3650</v>
      </c>
    </row>
    <row r="151" spans="1:2" x14ac:dyDescent="0.25">
      <c r="A151" s="49" t="s">
        <v>164</v>
      </c>
      <c r="B151" s="51">
        <v>70</v>
      </c>
    </row>
    <row r="152" spans="1:2" x14ac:dyDescent="0.25">
      <c r="A152" s="49" t="s">
        <v>165</v>
      </c>
      <c r="B152" s="51">
        <v>150</v>
      </c>
    </row>
    <row r="153" spans="1:2" x14ac:dyDescent="0.25">
      <c r="A153" s="49" t="s">
        <v>159</v>
      </c>
      <c r="B153" s="51">
        <v>480</v>
      </c>
    </row>
    <row r="154" spans="1:2" x14ac:dyDescent="0.25">
      <c r="A154" s="48" t="s">
        <v>167</v>
      </c>
      <c r="B154" s="51">
        <v>14570</v>
      </c>
    </row>
    <row r="155" spans="1:2" x14ac:dyDescent="0.25">
      <c r="A155" s="49" t="s">
        <v>169</v>
      </c>
      <c r="B155" s="51">
        <v>0</v>
      </c>
    </row>
    <row r="156" spans="1:2" x14ac:dyDescent="0.25">
      <c r="A156" s="49" t="s">
        <v>170</v>
      </c>
      <c r="B156" s="51">
        <v>930</v>
      </c>
    </row>
    <row r="157" spans="1:2" x14ac:dyDescent="0.25">
      <c r="A157" s="49" t="s">
        <v>175</v>
      </c>
      <c r="B157" s="51">
        <v>750</v>
      </c>
    </row>
    <row r="158" spans="1:2" x14ac:dyDescent="0.25">
      <c r="A158" s="49" t="s">
        <v>166</v>
      </c>
      <c r="B158" s="51">
        <v>470</v>
      </c>
    </row>
    <row r="159" spans="1:2" x14ac:dyDescent="0.25">
      <c r="A159" s="49" t="s">
        <v>174</v>
      </c>
      <c r="B159" s="51">
        <v>870</v>
      </c>
    </row>
    <row r="160" spans="1:2" x14ac:dyDescent="0.25">
      <c r="A160" s="49" t="s">
        <v>176</v>
      </c>
      <c r="B160" s="51">
        <v>490</v>
      </c>
    </row>
    <row r="161" spans="1:2" x14ac:dyDescent="0.25">
      <c r="A161" s="49" t="s">
        <v>172</v>
      </c>
      <c r="B161" s="51">
        <v>0</v>
      </c>
    </row>
    <row r="162" spans="1:2" x14ac:dyDescent="0.25">
      <c r="A162" s="49" t="s">
        <v>171</v>
      </c>
      <c r="B162" s="51">
        <v>2560</v>
      </c>
    </row>
    <row r="163" spans="1:2" x14ac:dyDescent="0.25">
      <c r="A163" s="49" t="s">
        <v>173</v>
      </c>
      <c r="B163" s="51">
        <v>770</v>
      </c>
    </row>
    <row r="164" spans="1:2" x14ac:dyDescent="0.25">
      <c r="A164" s="49" t="s">
        <v>177</v>
      </c>
      <c r="B164" s="51">
        <v>1010</v>
      </c>
    </row>
    <row r="165" spans="1:2" x14ac:dyDescent="0.25">
      <c r="A165" s="49" t="s">
        <v>168</v>
      </c>
      <c r="B165" s="51">
        <v>6720</v>
      </c>
    </row>
    <row r="166" spans="1:2" x14ac:dyDescent="0.25">
      <c r="A166" s="48" t="s">
        <v>179</v>
      </c>
      <c r="B166" s="51">
        <v>2320</v>
      </c>
    </row>
    <row r="167" spans="1:2" x14ac:dyDescent="0.25">
      <c r="A167" s="49" t="s">
        <v>178</v>
      </c>
      <c r="B167" s="51">
        <v>890</v>
      </c>
    </row>
    <row r="168" spans="1:2" x14ac:dyDescent="0.25">
      <c r="A168" s="49" t="s">
        <v>181</v>
      </c>
      <c r="B168" s="51">
        <v>430</v>
      </c>
    </row>
    <row r="169" spans="1:2" x14ac:dyDescent="0.25">
      <c r="A169" s="49" t="s">
        <v>180</v>
      </c>
      <c r="B169" s="51">
        <v>1000</v>
      </c>
    </row>
    <row r="170" spans="1:2" x14ac:dyDescent="0.25">
      <c r="A170" s="48" t="s">
        <v>183</v>
      </c>
      <c r="B170" s="51">
        <v>18910</v>
      </c>
    </row>
    <row r="171" spans="1:2" x14ac:dyDescent="0.25">
      <c r="A171" s="49" t="s">
        <v>185</v>
      </c>
      <c r="B171" s="51">
        <v>4310</v>
      </c>
    </row>
    <row r="172" spans="1:2" x14ac:dyDescent="0.25">
      <c r="A172" s="49" t="s">
        <v>182</v>
      </c>
      <c r="B172" s="51">
        <v>1040</v>
      </c>
    </row>
    <row r="173" spans="1:2" x14ac:dyDescent="0.25">
      <c r="A173" s="49" t="s">
        <v>187</v>
      </c>
      <c r="B173" s="51">
        <v>690</v>
      </c>
    </row>
    <row r="174" spans="1:2" x14ac:dyDescent="0.25">
      <c r="A174" s="49" t="s">
        <v>188</v>
      </c>
      <c r="B174" s="51">
        <v>7380</v>
      </c>
    </row>
    <row r="175" spans="1:2" x14ac:dyDescent="0.25">
      <c r="A175" s="49" t="s">
        <v>184</v>
      </c>
      <c r="B175" s="51">
        <v>4330</v>
      </c>
    </row>
    <row r="176" spans="1:2" x14ac:dyDescent="0.25">
      <c r="A176" s="49" t="s">
        <v>186</v>
      </c>
      <c r="B176" s="51">
        <v>1160</v>
      </c>
    </row>
    <row r="177" spans="1:2" x14ac:dyDescent="0.25">
      <c r="A177" s="48" t="s">
        <v>190</v>
      </c>
      <c r="B177" s="51">
        <v>3670</v>
      </c>
    </row>
    <row r="178" spans="1:2" x14ac:dyDescent="0.25">
      <c r="A178" s="49" t="s">
        <v>192</v>
      </c>
      <c r="B178" s="51">
        <v>2530</v>
      </c>
    </row>
    <row r="179" spans="1:2" x14ac:dyDescent="0.25">
      <c r="A179" s="49" t="s">
        <v>193</v>
      </c>
      <c r="B179" s="51">
        <v>540</v>
      </c>
    </row>
    <row r="180" spans="1:2" x14ac:dyDescent="0.25">
      <c r="A180" s="49" t="s">
        <v>194</v>
      </c>
      <c r="B180" s="51">
        <v>70</v>
      </c>
    </row>
    <row r="181" spans="1:2" x14ac:dyDescent="0.25">
      <c r="A181" s="49" t="s">
        <v>189</v>
      </c>
      <c r="B181" s="51">
        <v>200</v>
      </c>
    </row>
    <row r="182" spans="1:2" x14ac:dyDescent="0.25">
      <c r="A182" s="49" t="s">
        <v>191</v>
      </c>
      <c r="B182" s="51">
        <v>330</v>
      </c>
    </row>
    <row r="183" spans="1:2" x14ac:dyDescent="0.25">
      <c r="A183" s="48" t="s">
        <v>196</v>
      </c>
      <c r="B183" s="51">
        <v>1370</v>
      </c>
    </row>
    <row r="184" spans="1:2" x14ac:dyDescent="0.25">
      <c r="A184" s="49" t="s">
        <v>197</v>
      </c>
      <c r="B184" s="51">
        <v>500</v>
      </c>
    </row>
    <row r="185" spans="1:2" x14ac:dyDescent="0.25">
      <c r="A185" s="49" t="s">
        <v>195</v>
      </c>
      <c r="B185" s="51">
        <v>680</v>
      </c>
    </row>
    <row r="186" spans="1:2" x14ac:dyDescent="0.25">
      <c r="A186" s="49" t="s">
        <v>198</v>
      </c>
      <c r="B186" s="51">
        <v>190</v>
      </c>
    </row>
    <row r="187" spans="1:2" x14ac:dyDescent="0.25">
      <c r="A187" s="48" t="s">
        <v>200</v>
      </c>
      <c r="B187" s="51">
        <v>2300</v>
      </c>
    </row>
    <row r="188" spans="1:2" x14ac:dyDescent="0.25">
      <c r="A188" s="49" t="s">
        <v>199</v>
      </c>
      <c r="B188" s="51">
        <v>1150</v>
      </c>
    </row>
    <row r="189" spans="1:2" x14ac:dyDescent="0.25">
      <c r="A189" s="49" t="s">
        <v>201</v>
      </c>
      <c r="B189" s="51">
        <v>1150</v>
      </c>
    </row>
    <row r="190" spans="1:2" x14ac:dyDescent="0.25">
      <c r="A190" s="48" t="s">
        <v>203</v>
      </c>
      <c r="B190" s="51">
        <v>4090</v>
      </c>
    </row>
    <row r="191" spans="1:2" x14ac:dyDescent="0.25">
      <c r="A191" s="49" t="s">
        <v>204</v>
      </c>
      <c r="B191" s="51">
        <v>2990</v>
      </c>
    </row>
    <row r="192" spans="1:2" x14ac:dyDescent="0.25">
      <c r="A192" s="49" t="s">
        <v>202</v>
      </c>
      <c r="B192" s="51">
        <v>1100</v>
      </c>
    </row>
    <row r="193" spans="1:2" x14ac:dyDescent="0.25">
      <c r="A193" s="48" t="s">
        <v>206</v>
      </c>
      <c r="B193" s="51">
        <v>4200</v>
      </c>
    </row>
    <row r="194" spans="1:2" x14ac:dyDescent="0.25">
      <c r="A194" s="49" t="s">
        <v>211</v>
      </c>
      <c r="B194" s="51">
        <v>1890</v>
      </c>
    </row>
    <row r="195" spans="1:2" x14ac:dyDescent="0.25">
      <c r="A195" s="49" t="s">
        <v>207</v>
      </c>
      <c r="B195" s="51">
        <v>400</v>
      </c>
    </row>
    <row r="196" spans="1:2" x14ac:dyDescent="0.25">
      <c r="A196" s="49" t="s">
        <v>210</v>
      </c>
      <c r="B196" s="51">
        <v>1410</v>
      </c>
    </row>
    <row r="197" spans="1:2" x14ac:dyDescent="0.25">
      <c r="A197" s="49" t="s">
        <v>208</v>
      </c>
      <c r="B197" s="51">
        <v>270</v>
      </c>
    </row>
    <row r="198" spans="1:2" x14ac:dyDescent="0.25">
      <c r="A198" s="49" t="s">
        <v>205</v>
      </c>
      <c r="B198" s="51">
        <v>0</v>
      </c>
    </row>
    <row r="199" spans="1:2" x14ac:dyDescent="0.25">
      <c r="A199" s="49" t="s">
        <v>212</v>
      </c>
      <c r="B199" s="51">
        <v>230</v>
      </c>
    </row>
    <row r="200" spans="1:2" x14ac:dyDescent="0.25">
      <c r="A200" s="49" t="s">
        <v>209</v>
      </c>
      <c r="B200" s="51">
        <v>0</v>
      </c>
    </row>
    <row r="201" spans="1:2" x14ac:dyDescent="0.25">
      <c r="A201" s="48" t="s">
        <v>215</v>
      </c>
      <c r="B201" s="51">
        <v>0</v>
      </c>
    </row>
    <row r="202" spans="1:2" x14ac:dyDescent="0.25">
      <c r="A202" s="49" t="s">
        <v>214</v>
      </c>
      <c r="B202" s="51">
        <v>0</v>
      </c>
    </row>
    <row r="203" spans="1:2" x14ac:dyDescent="0.25">
      <c r="A203" s="48" t="s">
        <v>217</v>
      </c>
      <c r="B203" s="51">
        <v>10310</v>
      </c>
    </row>
    <row r="204" spans="1:2" x14ac:dyDescent="0.25">
      <c r="A204" s="49" t="s">
        <v>216</v>
      </c>
      <c r="B204" s="51">
        <v>0</v>
      </c>
    </row>
    <row r="205" spans="1:2" x14ac:dyDescent="0.25">
      <c r="A205" s="49" t="s">
        <v>223</v>
      </c>
      <c r="B205" s="51">
        <v>690</v>
      </c>
    </row>
    <row r="206" spans="1:2" x14ac:dyDescent="0.25">
      <c r="A206" s="49" t="s">
        <v>218</v>
      </c>
      <c r="B206" s="51">
        <v>990</v>
      </c>
    </row>
    <row r="207" spans="1:2" x14ac:dyDescent="0.25">
      <c r="A207" s="49" t="s">
        <v>221</v>
      </c>
      <c r="B207" s="51">
        <v>0</v>
      </c>
    </row>
    <row r="208" spans="1:2" x14ac:dyDescent="0.25">
      <c r="A208" s="49" t="s">
        <v>219</v>
      </c>
      <c r="B208" s="51">
        <v>940</v>
      </c>
    </row>
    <row r="209" spans="1:2" x14ac:dyDescent="0.25">
      <c r="A209" s="49" t="s">
        <v>226</v>
      </c>
      <c r="B209" s="51">
        <v>2010</v>
      </c>
    </row>
    <row r="210" spans="1:2" x14ac:dyDescent="0.25">
      <c r="A210" s="49" t="s">
        <v>222</v>
      </c>
      <c r="B210" s="51">
        <v>460</v>
      </c>
    </row>
    <row r="211" spans="1:2" x14ac:dyDescent="0.25">
      <c r="A211" s="49" t="s">
        <v>224</v>
      </c>
      <c r="B211" s="51">
        <v>1790</v>
      </c>
    </row>
    <row r="212" spans="1:2" x14ac:dyDescent="0.25">
      <c r="A212" s="49" t="s">
        <v>220</v>
      </c>
      <c r="B212" s="51">
        <v>1730</v>
      </c>
    </row>
    <row r="213" spans="1:2" x14ac:dyDescent="0.25">
      <c r="A213" s="49" t="s">
        <v>225</v>
      </c>
      <c r="B213" s="51">
        <v>1700</v>
      </c>
    </row>
    <row r="214" spans="1:2" x14ac:dyDescent="0.25">
      <c r="A214" s="49" t="s">
        <v>227</v>
      </c>
      <c r="B214" s="51">
        <v>0</v>
      </c>
    </row>
    <row r="215" spans="1:2" x14ac:dyDescent="0.25">
      <c r="A215" s="48" t="s">
        <v>230</v>
      </c>
      <c r="B215" s="51">
        <v>193570</v>
      </c>
    </row>
    <row r="216" spans="1:2" x14ac:dyDescent="0.25">
      <c r="A216" s="49" t="s">
        <v>230</v>
      </c>
      <c r="B216" s="51">
        <v>193570</v>
      </c>
    </row>
    <row r="217" spans="1:2" x14ac:dyDescent="0.25">
      <c r="A217" s="48" t="s">
        <v>231</v>
      </c>
      <c r="B217" s="51">
        <v>387140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999"/>
  <sheetViews>
    <sheetView topLeftCell="B207" workbookViewId="0">
      <selection activeCell="B209" sqref="A209:XFD209"/>
    </sheetView>
  </sheetViews>
  <sheetFormatPr defaultColWidth="11.125" defaultRowHeight="15" customHeight="1" x14ac:dyDescent="0.25"/>
  <cols>
    <col min="1" max="1" width="8.375" customWidth="1"/>
    <col min="2" max="2" width="33" customWidth="1"/>
    <col min="3" max="3" width="40.25" bestFit="1" customWidth="1"/>
    <col min="4" max="4" width="15.25" hidden="1" customWidth="1"/>
    <col min="5" max="5" width="12.75" hidden="1" customWidth="1"/>
    <col min="6" max="6" width="13.875" hidden="1" customWidth="1"/>
    <col min="7" max="7" width="12.125" hidden="1" customWidth="1"/>
    <col min="8" max="8" width="15" hidden="1" customWidth="1"/>
    <col min="9" max="9" width="12.5" hidden="1" customWidth="1"/>
    <col min="10" max="10" width="17.625" customWidth="1"/>
    <col min="11" max="11" width="21.25" style="56" customWidth="1"/>
    <col min="12" max="12" width="20.5" customWidth="1"/>
    <col min="13" max="13" width="16.375" customWidth="1"/>
    <col min="14" max="24" width="8.375" customWidth="1"/>
  </cols>
  <sheetData>
    <row r="1" spans="1:15" ht="15.75" customHeight="1" x14ac:dyDescent="0.25">
      <c r="A1" t="s">
        <v>0</v>
      </c>
      <c r="B1" s="1" t="s">
        <v>1</v>
      </c>
      <c r="C1" t="s">
        <v>2</v>
      </c>
      <c r="D1" t="s">
        <v>3</v>
      </c>
      <c r="E1" s="1" t="s">
        <v>4</v>
      </c>
      <c r="F1" t="s">
        <v>5</v>
      </c>
      <c r="G1" t="s">
        <v>6</v>
      </c>
      <c r="H1" s="2" t="s">
        <v>7</v>
      </c>
      <c r="I1" s="3" t="s">
        <v>8</v>
      </c>
      <c r="J1" s="50" t="s">
        <v>232</v>
      </c>
      <c r="K1" s="2" t="s">
        <v>228</v>
      </c>
      <c r="L1" s="3" t="s">
        <v>9</v>
      </c>
      <c r="M1" t="s">
        <v>10</v>
      </c>
      <c r="N1" s="4" t="s">
        <v>11</v>
      </c>
      <c r="O1" t="s">
        <v>247</v>
      </c>
    </row>
    <row r="2" spans="1:15" ht="15.75" customHeight="1" x14ac:dyDescent="0.25">
      <c r="A2" s="5">
        <v>1</v>
      </c>
      <c r="B2" s="6" t="s">
        <v>12</v>
      </c>
      <c r="C2" s="7" t="s">
        <v>13</v>
      </c>
      <c r="D2" s="8">
        <v>4.5199999999999996</v>
      </c>
      <c r="E2" s="9">
        <v>1.79</v>
      </c>
      <c r="F2" s="8">
        <v>3.15</v>
      </c>
      <c r="G2" s="10">
        <v>1500</v>
      </c>
      <c r="H2" s="11">
        <v>512.71</v>
      </c>
      <c r="I2" s="43">
        <v>0</v>
      </c>
      <c r="J2" s="42">
        <f t="shared" ref="J2:J33" si="0">ROUND(K2,-1)</f>
        <v>0</v>
      </c>
      <c r="K2" s="42">
        <f t="shared" ref="K2:K33" si="1">L2*S$179</f>
        <v>0</v>
      </c>
      <c r="L2" s="12">
        <v>0</v>
      </c>
      <c r="M2" s="39">
        <v>0</v>
      </c>
      <c r="N2" s="13" t="s">
        <v>14</v>
      </c>
    </row>
    <row r="3" spans="1:15" ht="15.75" customHeight="1" x14ac:dyDescent="0.25">
      <c r="A3" s="14">
        <v>2</v>
      </c>
      <c r="B3" s="15" t="s">
        <v>15</v>
      </c>
      <c r="C3" s="16" t="s">
        <v>13</v>
      </c>
      <c r="D3" s="17">
        <v>7.32</v>
      </c>
      <c r="E3" s="18">
        <v>2.5</v>
      </c>
      <c r="F3" s="17">
        <v>4.91</v>
      </c>
      <c r="G3" s="19">
        <v>10000</v>
      </c>
      <c r="H3" s="20">
        <v>3654.21</v>
      </c>
      <c r="I3" s="44">
        <v>0</v>
      </c>
      <c r="J3" s="42">
        <f t="shared" si="0"/>
        <v>0</v>
      </c>
      <c r="K3" s="42">
        <f t="shared" si="1"/>
        <v>0</v>
      </c>
      <c r="L3" s="12">
        <v>0</v>
      </c>
      <c r="M3" s="40">
        <v>0</v>
      </c>
      <c r="N3" s="21" t="s">
        <v>14</v>
      </c>
    </row>
    <row r="4" spans="1:15" ht="15.75" customHeight="1" x14ac:dyDescent="0.25">
      <c r="A4" s="5">
        <v>3</v>
      </c>
      <c r="B4" s="6" t="s">
        <v>16</v>
      </c>
      <c r="C4" s="7" t="s">
        <v>13</v>
      </c>
      <c r="D4" s="8">
        <v>4.47</v>
      </c>
      <c r="E4" s="9">
        <v>3.92</v>
      </c>
      <c r="F4" s="8">
        <v>4.1900000000000004</v>
      </c>
      <c r="G4" s="10">
        <v>750</v>
      </c>
      <c r="H4" s="11">
        <v>393.15</v>
      </c>
      <c r="I4" s="43">
        <v>0</v>
      </c>
      <c r="J4" s="42">
        <f t="shared" si="0"/>
        <v>0</v>
      </c>
      <c r="K4" s="42">
        <f t="shared" si="1"/>
        <v>0</v>
      </c>
      <c r="L4" s="22">
        <v>0</v>
      </c>
      <c r="M4" s="39">
        <v>196.57</v>
      </c>
      <c r="N4" s="13"/>
    </row>
    <row r="5" spans="1:15" ht="15.75" customHeight="1" x14ac:dyDescent="0.25">
      <c r="A5" s="14">
        <v>4</v>
      </c>
      <c r="B5" s="15" t="s">
        <v>17</v>
      </c>
      <c r="C5" s="16" t="s">
        <v>18</v>
      </c>
      <c r="D5" s="17">
        <v>5.49</v>
      </c>
      <c r="E5" s="18">
        <v>4.79</v>
      </c>
      <c r="F5" s="17">
        <v>5.14</v>
      </c>
      <c r="G5" s="19">
        <v>980</v>
      </c>
      <c r="H5" s="20">
        <v>656.4</v>
      </c>
      <c r="I5" s="44">
        <v>676.67</v>
      </c>
      <c r="J5" s="42">
        <v>495</v>
      </c>
      <c r="K5" s="42">
        <f t="shared" si="1"/>
        <v>549.29668344624247</v>
      </c>
      <c r="L5" s="12">
        <v>653.79999999999995</v>
      </c>
      <c r="M5" s="40">
        <v>666.54</v>
      </c>
      <c r="N5" s="21"/>
      <c r="O5" t="s">
        <v>246</v>
      </c>
    </row>
    <row r="6" spans="1:15" ht="15.75" customHeight="1" x14ac:dyDescent="0.25">
      <c r="A6" s="5">
        <v>5</v>
      </c>
      <c r="B6" s="6" t="s">
        <v>19</v>
      </c>
      <c r="C6" s="7" t="s">
        <v>18</v>
      </c>
      <c r="D6" s="8">
        <v>4.1500000000000004</v>
      </c>
      <c r="E6" s="9">
        <v>4.46</v>
      </c>
      <c r="F6" s="8">
        <v>4.3</v>
      </c>
      <c r="G6" s="10">
        <v>824</v>
      </c>
      <c r="H6" s="11">
        <v>266.29000000000002</v>
      </c>
      <c r="I6" s="43">
        <v>624.66999999999996</v>
      </c>
      <c r="J6" s="42">
        <v>155</v>
      </c>
      <c r="K6" s="42">
        <f t="shared" si="1"/>
        <v>0</v>
      </c>
      <c r="L6" s="12">
        <v>0</v>
      </c>
      <c r="M6" s="39">
        <v>445.48</v>
      </c>
      <c r="N6" s="13"/>
    </row>
    <row r="7" spans="1:15" ht="15.75" customHeight="1" x14ac:dyDescent="0.25">
      <c r="A7" s="14">
        <v>6</v>
      </c>
      <c r="B7" s="15" t="s">
        <v>20</v>
      </c>
      <c r="C7" s="16" t="s">
        <v>18</v>
      </c>
      <c r="D7" s="17">
        <v>5.71</v>
      </c>
      <c r="E7" s="18">
        <v>5.38</v>
      </c>
      <c r="F7" s="17">
        <v>5.55</v>
      </c>
      <c r="G7" s="19">
        <v>1476</v>
      </c>
      <c r="H7" s="20">
        <v>841.93</v>
      </c>
      <c r="I7" s="44">
        <v>700</v>
      </c>
      <c r="J7" s="42">
        <f t="shared" si="0"/>
        <v>610</v>
      </c>
      <c r="K7" s="42">
        <f t="shared" si="1"/>
        <v>614.82917244717066</v>
      </c>
      <c r="L7" s="12">
        <v>731.8</v>
      </c>
      <c r="M7" s="40">
        <v>770.97</v>
      </c>
      <c r="N7" s="21"/>
    </row>
    <row r="8" spans="1:15" ht="15.75" customHeight="1" x14ac:dyDescent="0.25">
      <c r="A8" s="5">
        <v>7</v>
      </c>
      <c r="B8" s="6" t="s">
        <v>21</v>
      </c>
      <c r="C8" s="7" t="s">
        <v>22</v>
      </c>
      <c r="D8" s="8">
        <v>7.55</v>
      </c>
      <c r="E8" s="38">
        <v>6</v>
      </c>
      <c r="F8" s="36">
        <v>6.7742192020000003</v>
      </c>
      <c r="G8" s="10">
        <v>10000</v>
      </c>
      <c r="H8" s="11">
        <v>7809.72</v>
      </c>
      <c r="I8" s="45">
        <v>4000</v>
      </c>
      <c r="J8" s="42">
        <v>4760</v>
      </c>
      <c r="K8" s="42">
        <f t="shared" si="1"/>
        <v>4961.0278590002736</v>
      </c>
      <c r="L8" s="24">
        <v>5904.86</v>
      </c>
      <c r="M8" s="39">
        <v>3904.86</v>
      </c>
      <c r="N8" s="13" t="s">
        <v>23</v>
      </c>
    </row>
    <row r="9" spans="1:15" ht="15.75" customHeight="1" x14ac:dyDescent="0.25">
      <c r="A9" s="14">
        <v>8</v>
      </c>
      <c r="B9" s="15" t="s">
        <v>24</v>
      </c>
      <c r="C9" s="16" t="s">
        <v>22</v>
      </c>
      <c r="D9" s="17">
        <v>6.78</v>
      </c>
      <c r="E9" s="38">
        <v>0</v>
      </c>
      <c r="F9" s="23">
        <v>3.3888180270000001</v>
      </c>
      <c r="G9" s="19">
        <v>10000</v>
      </c>
      <c r="H9" s="20">
        <v>5176.87</v>
      </c>
      <c r="I9" s="44">
        <v>0</v>
      </c>
      <c r="J9" s="42">
        <f t="shared" si="0"/>
        <v>0</v>
      </c>
      <c r="K9" s="42">
        <f t="shared" si="1"/>
        <v>0</v>
      </c>
      <c r="L9" s="12">
        <v>0</v>
      </c>
      <c r="M9" s="40">
        <v>0</v>
      </c>
      <c r="N9" s="21" t="s">
        <v>25</v>
      </c>
    </row>
    <row r="10" spans="1:15" ht="15.75" customHeight="1" x14ac:dyDescent="0.25">
      <c r="A10" s="5">
        <v>9</v>
      </c>
      <c r="B10" s="6" t="s">
        <v>26</v>
      </c>
      <c r="C10" s="7" t="s">
        <v>22</v>
      </c>
      <c r="D10" s="8">
        <v>6.88</v>
      </c>
      <c r="E10" s="38">
        <v>7.5714285710000002</v>
      </c>
      <c r="F10" s="36">
        <v>7.2250525210000003</v>
      </c>
      <c r="G10" s="10">
        <v>7000</v>
      </c>
      <c r="H10" s="11">
        <v>2923.53</v>
      </c>
      <c r="I10" s="45">
        <v>2500</v>
      </c>
      <c r="J10" s="42">
        <f t="shared" si="0"/>
        <v>2280</v>
      </c>
      <c r="K10" s="42">
        <f t="shared" si="1"/>
        <v>2278.3125945276579</v>
      </c>
      <c r="L10" s="12">
        <f>2711.76</f>
        <v>2711.76</v>
      </c>
      <c r="M10" s="39">
        <v>1495.1</v>
      </c>
      <c r="N10" s="13"/>
    </row>
    <row r="11" spans="1:15" ht="15.75" customHeight="1" x14ac:dyDescent="0.25">
      <c r="A11" s="14">
        <v>10</v>
      </c>
      <c r="B11" s="15" t="s">
        <v>27</v>
      </c>
      <c r="C11" s="16" t="s">
        <v>22</v>
      </c>
      <c r="D11" s="17">
        <v>7.34</v>
      </c>
      <c r="E11" s="38">
        <v>6.8125</v>
      </c>
      <c r="F11" s="25">
        <v>7.0761781150000003</v>
      </c>
      <c r="G11" s="19">
        <v>3500</v>
      </c>
      <c r="H11" s="20">
        <v>1546.01</v>
      </c>
      <c r="I11" s="44">
        <v>0</v>
      </c>
      <c r="J11" s="42">
        <f>ROUND(K11,-1)+800</f>
        <v>1450</v>
      </c>
      <c r="K11" s="42">
        <f t="shared" si="1"/>
        <v>649.44376920150728</v>
      </c>
      <c r="L11" s="22">
        <f>M11</f>
        <v>773</v>
      </c>
      <c r="M11" s="40">
        <v>773</v>
      </c>
      <c r="N11" s="21" t="s">
        <v>23</v>
      </c>
    </row>
    <row r="12" spans="1:15" ht="15.75" customHeight="1" x14ac:dyDescent="0.25">
      <c r="A12" s="5">
        <v>11</v>
      </c>
      <c r="B12" s="6" t="s">
        <v>28</v>
      </c>
      <c r="C12" s="7" t="s">
        <v>22</v>
      </c>
      <c r="D12" s="8">
        <v>6.94</v>
      </c>
      <c r="E12" s="9">
        <v>3.38</v>
      </c>
      <c r="F12" s="8">
        <v>5.16</v>
      </c>
      <c r="G12" s="10">
        <v>12500</v>
      </c>
      <c r="H12" s="11">
        <v>6441.18</v>
      </c>
      <c r="I12" s="43">
        <v>1833.33</v>
      </c>
      <c r="J12" s="42">
        <f>ROUND(K12,-1)-200</f>
        <v>3280</v>
      </c>
      <c r="K12" s="42">
        <f t="shared" si="1"/>
        <v>3475.9524374242378</v>
      </c>
      <c r="L12" s="22">
        <f>M12</f>
        <v>4137.25</v>
      </c>
      <c r="M12" s="39">
        <v>4137.25</v>
      </c>
      <c r="N12" s="13"/>
    </row>
    <row r="13" spans="1:15" ht="15.75" customHeight="1" x14ac:dyDescent="0.25">
      <c r="A13" s="14">
        <v>12</v>
      </c>
      <c r="B13" s="15" t="s">
        <v>29</v>
      </c>
      <c r="C13" s="16" t="s">
        <v>22</v>
      </c>
      <c r="D13" s="17">
        <v>7.02</v>
      </c>
      <c r="E13" s="18">
        <v>6.13</v>
      </c>
      <c r="F13" s="17">
        <v>6.57</v>
      </c>
      <c r="G13" s="19">
        <v>5188</v>
      </c>
      <c r="H13" s="20">
        <v>2475.42</v>
      </c>
      <c r="I13" s="44">
        <v>3500</v>
      </c>
      <c r="J13" s="42">
        <f>ROUND(K13,-1)-200</f>
        <v>2310</v>
      </c>
      <c r="K13" s="42">
        <f t="shared" si="1"/>
        <v>2510.1547783713263</v>
      </c>
      <c r="L13" s="22">
        <f>M13</f>
        <v>2987.71</v>
      </c>
      <c r="M13" s="40">
        <v>2987.71</v>
      </c>
      <c r="N13" s="21"/>
    </row>
    <row r="14" spans="1:15" ht="15.75" customHeight="1" x14ac:dyDescent="0.25">
      <c r="A14" s="5">
        <v>13</v>
      </c>
      <c r="B14" s="6" t="s">
        <v>30</v>
      </c>
      <c r="C14" s="7" t="s">
        <v>22</v>
      </c>
      <c r="D14" s="8">
        <v>6.06</v>
      </c>
      <c r="E14" s="9">
        <v>4.33</v>
      </c>
      <c r="F14" s="8">
        <v>5.19</v>
      </c>
      <c r="G14" s="10">
        <v>5300</v>
      </c>
      <c r="H14" s="11">
        <v>2451.7800000000002</v>
      </c>
      <c r="I14" s="43">
        <v>2353</v>
      </c>
      <c r="J14" s="42">
        <f t="shared" si="0"/>
        <v>2020</v>
      </c>
      <c r="K14" s="42">
        <f t="shared" si="1"/>
        <v>2018.3922596274372</v>
      </c>
      <c r="L14" s="22">
        <f>M14</f>
        <v>2402.39</v>
      </c>
      <c r="M14" s="39">
        <v>2402.39</v>
      </c>
      <c r="N14" s="13"/>
    </row>
    <row r="15" spans="1:15" ht="15.75" customHeight="1" x14ac:dyDescent="0.25">
      <c r="A15" s="14">
        <v>14</v>
      </c>
      <c r="B15" s="15" t="s">
        <v>31</v>
      </c>
      <c r="C15" s="16" t="s">
        <v>22</v>
      </c>
      <c r="D15" s="17">
        <v>7.17</v>
      </c>
      <c r="E15" s="18">
        <v>3.38</v>
      </c>
      <c r="F15" s="17">
        <v>5.27</v>
      </c>
      <c r="G15" s="19">
        <v>8500</v>
      </c>
      <c r="H15" s="20">
        <v>5380.71</v>
      </c>
      <c r="I15" s="44">
        <v>1766.67</v>
      </c>
      <c r="J15" s="42">
        <f t="shared" si="0"/>
        <v>3000</v>
      </c>
      <c r="K15" s="42">
        <f t="shared" si="1"/>
        <v>3002.4718027913768</v>
      </c>
      <c r="L15" s="22">
        <f>M15</f>
        <v>3573.69</v>
      </c>
      <c r="M15" s="40">
        <v>3573.69</v>
      </c>
      <c r="N15" s="21"/>
    </row>
    <row r="16" spans="1:15" ht="15.75" customHeight="1" x14ac:dyDescent="0.25">
      <c r="A16" s="5">
        <v>15</v>
      </c>
      <c r="B16" s="6" t="s">
        <v>32</v>
      </c>
      <c r="C16" s="7" t="s">
        <v>22</v>
      </c>
      <c r="D16" s="8">
        <v>6.31</v>
      </c>
      <c r="E16" s="9">
        <v>3.71</v>
      </c>
      <c r="F16" s="8">
        <v>5.01</v>
      </c>
      <c r="G16" s="10">
        <v>10000</v>
      </c>
      <c r="H16" s="11">
        <v>4469.58</v>
      </c>
      <c r="I16" s="43">
        <v>0</v>
      </c>
      <c r="J16" s="42">
        <f t="shared" si="0"/>
        <v>0</v>
      </c>
      <c r="K16" s="42">
        <f t="shared" si="1"/>
        <v>0</v>
      </c>
      <c r="L16" s="12">
        <v>0</v>
      </c>
      <c r="M16" s="39">
        <v>0</v>
      </c>
      <c r="N16" s="13" t="s">
        <v>14</v>
      </c>
    </row>
    <row r="17" spans="1:14" ht="15.75" customHeight="1" x14ac:dyDescent="0.25">
      <c r="A17" s="14">
        <v>16</v>
      </c>
      <c r="B17" s="15" t="s">
        <v>33</v>
      </c>
      <c r="C17" s="16" t="s">
        <v>22</v>
      </c>
      <c r="D17" s="17">
        <v>6.33</v>
      </c>
      <c r="E17" s="38">
        <v>6.9285714289999998</v>
      </c>
      <c r="F17" s="36">
        <v>6.6288630780000002</v>
      </c>
      <c r="G17" s="19">
        <v>13000</v>
      </c>
      <c r="H17" s="20">
        <v>4891.12</v>
      </c>
      <c r="I17" s="45">
        <v>3500</v>
      </c>
      <c r="J17" s="42">
        <f>ROUND(K17,-1)-200</f>
        <v>3320</v>
      </c>
      <c r="K17" s="42">
        <f t="shared" si="1"/>
        <v>3524.9421737530088</v>
      </c>
      <c r="L17" s="24">
        <v>4195.5600000000004</v>
      </c>
      <c r="M17" s="40">
        <v>2445.56</v>
      </c>
      <c r="N17" s="21" t="s">
        <v>23</v>
      </c>
    </row>
    <row r="18" spans="1:14" ht="15.75" customHeight="1" x14ac:dyDescent="0.25">
      <c r="A18" s="5">
        <v>17</v>
      </c>
      <c r="B18" s="6" t="s">
        <v>34</v>
      </c>
      <c r="C18" s="7" t="s">
        <v>35</v>
      </c>
      <c r="D18" s="8">
        <v>5.25</v>
      </c>
      <c r="E18" s="9">
        <v>6.15</v>
      </c>
      <c r="F18" s="8">
        <v>5.7</v>
      </c>
      <c r="G18" s="10">
        <v>2000</v>
      </c>
      <c r="H18" s="11">
        <v>678.15</v>
      </c>
      <c r="I18" s="43">
        <v>1600</v>
      </c>
      <c r="J18" s="42">
        <f t="shared" si="0"/>
        <v>960</v>
      </c>
      <c r="K18" s="42">
        <f t="shared" si="1"/>
        <v>957.00118264470996</v>
      </c>
      <c r="L18" s="22">
        <f>M18</f>
        <v>1139.07</v>
      </c>
      <c r="M18" s="39">
        <v>1139.07</v>
      </c>
      <c r="N18" s="13"/>
    </row>
    <row r="19" spans="1:14" ht="15.75" customHeight="1" x14ac:dyDescent="0.25">
      <c r="A19" s="14">
        <v>18</v>
      </c>
      <c r="B19" s="15" t="s">
        <v>36</v>
      </c>
      <c r="C19" s="16" t="s">
        <v>35</v>
      </c>
      <c r="D19" s="17">
        <v>4.3099999999999996</v>
      </c>
      <c r="E19" s="18">
        <v>3.33</v>
      </c>
      <c r="F19" s="17">
        <v>3.82</v>
      </c>
      <c r="G19" s="19">
        <v>300</v>
      </c>
      <c r="H19" s="20">
        <v>38.78</v>
      </c>
      <c r="I19" s="44">
        <v>0</v>
      </c>
      <c r="J19" s="42">
        <f t="shared" si="0"/>
        <v>0</v>
      </c>
      <c r="K19" s="42">
        <f t="shared" si="1"/>
        <v>0</v>
      </c>
      <c r="L19" s="12">
        <v>0</v>
      </c>
      <c r="M19" s="40">
        <v>0</v>
      </c>
      <c r="N19" s="21" t="s">
        <v>37</v>
      </c>
    </row>
    <row r="20" spans="1:14" ht="15.75" customHeight="1" x14ac:dyDescent="0.25">
      <c r="A20" s="5">
        <v>19</v>
      </c>
      <c r="B20" s="6" t="s">
        <v>38</v>
      </c>
      <c r="C20" s="7" t="s">
        <v>35</v>
      </c>
      <c r="D20" s="8">
        <v>5.0599999999999996</v>
      </c>
      <c r="E20" s="9">
        <v>6.13</v>
      </c>
      <c r="F20" s="8">
        <v>5.6</v>
      </c>
      <c r="G20" s="10">
        <v>2000</v>
      </c>
      <c r="H20" s="11">
        <v>1404.07</v>
      </c>
      <c r="I20" s="43">
        <v>1517.33</v>
      </c>
      <c r="J20" s="42">
        <f t="shared" si="0"/>
        <v>1230</v>
      </c>
      <c r="K20" s="42">
        <f t="shared" si="1"/>
        <v>1227.2218805596917</v>
      </c>
      <c r="L20" s="22">
        <f>M20</f>
        <v>1460.7</v>
      </c>
      <c r="M20" s="39">
        <v>1460.7</v>
      </c>
      <c r="N20" s="13"/>
    </row>
    <row r="21" spans="1:14" ht="15.75" customHeight="1" x14ac:dyDescent="0.25">
      <c r="A21" s="14">
        <v>20</v>
      </c>
      <c r="B21" s="15" t="s">
        <v>39</v>
      </c>
      <c r="C21" s="16" t="s">
        <v>40</v>
      </c>
      <c r="D21" s="17">
        <v>6.4</v>
      </c>
      <c r="E21" s="18">
        <v>4.29</v>
      </c>
      <c r="F21" s="17">
        <v>5.34</v>
      </c>
      <c r="G21" s="19">
        <v>7500</v>
      </c>
      <c r="H21" s="20">
        <v>2538.25</v>
      </c>
      <c r="I21" s="44">
        <v>0</v>
      </c>
      <c r="J21" s="42">
        <f t="shared" si="0"/>
        <v>1070</v>
      </c>
      <c r="K21" s="42">
        <f t="shared" si="1"/>
        <v>1066.272407253181</v>
      </c>
      <c r="L21" s="26">
        <v>1269.1300000000001</v>
      </c>
      <c r="M21" s="40">
        <v>1269.1300000000001</v>
      </c>
      <c r="N21" s="21"/>
    </row>
    <row r="22" spans="1:14" ht="15.75" customHeight="1" x14ac:dyDescent="0.25">
      <c r="A22" s="5">
        <v>21</v>
      </c>
      <c r="B22" s="6" t="s">
        <v>41</v>
      </c>
      <c r="C22" s="7" t="s">
        <v>42</v>
      </c>
      <c r="D22" s="8">
        <v>5.99</v>
      </c>
      <c r="E22" s="9">
        <v>6.04</v>
      </c>
      <c r="F22" s="8">
        <v>6.01</v>
      </c>
      <c r="G22" s="10">
        <v>1795</v>
      </c>
      <c r="H22" s="11">
        <v>738.21</v>
      </c>
      <c r="I22" s="43">
        <v>1795</v>
      </c>
      <c r="J22" s="42">
        <f t="shared" si="0"/>
        <v>1060</v>
      </c>
      <c r="K22" s="42">
        <f t="shared" si="1"/>
        <v>1064.1552037623817</v>
      </c>
      <c r="L22" s="26">
        <v>1266.6099999999999</v>
      </c>
      <c r="M22" s="39">
        <v>1266.6099999999999</v>
      </c>
      <c r="N22" s="13"/>
    </row>
    <row r="23" spans="1:14" ht="15.75" customHeight="1" x14ac:dyDescent="0.25">
      <c r="A23" s="14">
        <v>22</v>
      </c>
      <c r="B23" s="15" t="s">
        <v>43</v>
      </c>
      <c r="C23" s="16" t="s">
        <v>42</v>
      </c>
      <c r="D23" s="17">
        <v>3.33</v>
      </c>
      <c r="E23" s="18">
        <v>2.69</v>
      </c>
      <c r="F23" s="17">
        <v>3.01</v>
      </c>
      <c r="G23" s="19">
        <v>220</v>
      </c>
      <c r="H23" s="20">
        <v>113.12</v>
      </c>
      <c r="I23" s="44">
        <v>16.670000000000002</v>
      </c>
      <c r="J23" s="42">
        <f t="shared" si="0"/>
        <v>0</v>
      </c>
      <c r="K23" s="42">
        <f t="shared" si="1"/>
        <v>0</v>
      </c>
      <c r="L23" s="12">
        <v>0</v>
      </c>
      <c r="M23" s="40">
        <v>64.89</v>
      </c>
      <c r="N23" s="21"/>
    </row>
    <row r="24" spans="1:14" ht="15.75" customHeight="1" x14ac:dyDescent="0.25">
      <c r="A24" s="5">
        <v>23</v>
      </c>
      <c r="B24" s="6" t="s">
        <v>44</v>
      </c>
      <c r="C24" s="7" t="s">
        <v>42</v>
      </c>
      <c r="D24" s="8">
        <v>5.63</v>
      </c>
      <c r="E24" s="38">
        <v>4.2142857139999998</v>
      </c>
      <c r="F24" s="36">
        <v>4.9242346939999999</v>
      </c>
      <c r="G24" s="10">
        <v>1050</v>
      </c>
      <c r="H24" s="11">
        <v>500.86</v>
      </c>
      <c r="I24" s="45">
        <v>700</v>
      </c>
      <c r="J24" s="42">
        <f t="shared" si="0"/>
        <v>0</v>
      </c>
      <c r="K24" s="42">
        <f t="shared" si="1"/>
        <v>0</v>
      </c>
      <c r="L24" s="24">
        <v>0</v>
      </c>
      <c r="M24" s="39">
        <v>333.76</v>
      </c>
      <c r="N24" s="13"/>
    </row>
    <row r="25" spans="1:14" ht="15.75" customHeight="1" x14ac:dyDescent="0.25">
      <c r="A25" s="14">
        <v>24</v>
      </c>
      <c r="B25" s="15" t="s">
        <v>45</v>
      </c>
      <c r="C25" s="16" t="s">
        <v>42</v>
      </c>
      <c r="D25" s="17">
        <v>5.58</v>
      </c>
      <c r="E25" s="18">
        <v>5.29</v>
      </c>
      <c r="F25" s="17">
        <v>5.44</v>
      </c>
      <c r="G25" s="19">
        <v>879</v>
      </c>
      <c r="H25" s="20">
        <v>380</v>
      </c>
      <c r="I25" s="44">
        <v>593</v>
      </c>
      <c r="J25" s="42">
        <f t="shared" si="0"/>
        <v>410</v>
      </c>
      <c r="K25" s="42">
        <f t="shared" si="1"/>
        <v>408.73789614040527</v>
      </c>
      <c r="L25" s="12">
        <v>486.5</v>
      </c>
      <c r="M25" s="40">
        <v>486.5</v>
      </c>
      <c r="N25" s="21"/>
    </row>
    <row r="26" spans="1:14" ht="15.75" customHeight="1" x14ac:dyDescent="0.25">
      <c r="A26" s="5">
        <v>25</v>
      </c>
      <c r="B26" s="6" t="s">
        <v>46</v>
      </c>
      <c r="C26" s="7" t="s">
        <v>42</v>
      </c>
      <c r="D26" s="8">
        <v>6.1</v>
      </c>
      <c r="E26" s="38">
        <v>5.8</v>
      </c>
      <c r="F26" s="36">
        <v>5.9487836439999997</v>
      </c>
      <c r="G26" s="10">
        <v>750</v>
      </c>
      <c r="H26" s="11">
        <v>688.87</v>
      </c>
      <c r="I26" s="45">
        <v>300</v>
      </c>
      <c r="J26" s="42">
        <f t="shared" si="0"/>
        <v>360</v>
      </c>
      <c r="K26" s="42">
        <f t="shared" si="1"/>
        <v>359.39529256316786</v>
      </c>
      <c r="L26" s="12">
        <v>427.77</v>
      </c>
      <c r="M26" s="39">
        <v>427.77</v>
      </c>
      <c r="N26" s="13"/>
    </row>
    <row r="27" spans="1:14" ht="15.75" customHeight="1" x14ac:dyDescent="0.25">
      <c r="A27" s="14">
        <v>27</v>
      </c>
      <c r="B27" s="15" t="s">
        <v>47</v>
      </c>
      <c r="C27" s="16" t="s">
        <v>42</v>
      </c>
      <c r="D27" s="17">
        <v>4.01</v>
      </c>
      <c r="E27" s="18">
        <v>4</v>
      </c>
      <c r="F27" s="17">
        <v>4.01</v>
      </c>
      <c r="G27" s="19">
        <v>2500</v>
      </c>
      <c r="H27" s="20">
        <v>383.78</v>
      </c>
      <c r="I27" s="44">
        <v>516.66999999999996</v>
      </c>
      <c r="J27" s="42">
        <f t="shared" si="0"/>
        <v>0</v>
      </c>
      <c r="K27" s="42">
        <f t="shared" si="1"/>
        <v>0</v>
      </c>
      <c r="L27" s="12">
        <v>0</v>
      </c>
      <c r="M27" s="40">
        <v>450.23</v>
      </c>
      <c r="N27" s="21"/>
    </row>
    <row r="28" spans="1:14" ht="15.75" customHeight="1" x14ac:dyDescent="0.25">
      <c r="A28" s="5">
        <v>28</v>
      </c>
      <c r="B28" s="6" t="s">
        <v>48</v>
      </c>
      <c r="C28" s="7" t="s">
        <v>42</v>
      </c>
      <c r="D28" s="8">
        <v>3.88</v>
      </c>
      <c r="E28" s="9">
        <v>4</v>
      </c>
      <c r="F28" s="8">
        <v>3.94</v>
      </c>
      <c r="G28" s="10">
        <v>1050</v>
      </c>
      <c r="H28" s="11">
        <v>200.88</v>
      </c>
      <c r="I28" s="43">
        <v>0</v>
      </c>
      <c r="J28" s="42">
        <f t="shared" si="0"/>
        <v>0</v>
      </c>
      <c r="K28" s="42">
        <f t="shared" si="1"/>
        <v>0</v>
      </c>
      <c r="L28" s="12">
        <v>0</v>
      </c>
      <c r="M28" s="39">
        <v>100.44</v>
      </c>
      <c r="N28" s="13"/>
    </row>
    <row r="29" spans="1:14" ht="15.75" customHeight="1" x14ac:dyDescent="0.25">
      <c r="A29" s="14">
        <v>29</v>
      </c>
      <c r="B29" s="15" t="s">
        <v>49</v>
      </c>
      <c r="C29" s="16" t="s">
        <v>42</v>
      </c>
      <c r="D29" s="17">
        <v>5.81</v>
      </c>
      <c r="E29" s="38">
        <v>4.5</v>
      </c>
      <c r="F29" s="23">
        <v>5.1551923080000002</v>
      </c>
      <c r="G29" s="19">
        <v>500</v>
      </c>
      <c r="H29" s="20">
        <v>423.54</v>
      </c>
      <c r="I29" s="45">
        <v>350</v>
      </c>
      <c r="J29" s="42">
        <f t="shared" si="0"/>
        <v>320</v>
      </c>
      <c r="K29" s="42">
        <f t="shared" si="1"/>
        <v>324.94872783191067</v>
      </c>
      <c r="L29" s="24">
        <v>386.77</v>
      </c>
      <c r="M29" s="40">
        <v>211.77</v>
      </c>
      <c r="N29" s="21"/>
    </row>
    <row r="30" spans="1:14" ht="15.75" customHeight="1" x14ac:dyDescent="0.25">
      <c r="A30" s="5">
        <v>30</v>
      </c>
      <c r="B30" s="6" t="s">
        <v>50</v>
      </c>
      <c r="C30" s="7" t="s">
        <v>42</v>
      </c>
      <c r="D30" s="8">
        <v>6.16</v>
      </c>
      <c r="E30" s="38">
        <v>4.3571428570000004</v>
      </c>
      <c r="F30" s="36">
        <v>5.2569686410000003</v>
      </c>
      <c r="G30" s="10">
        <v>1000</v>
      </c>
      <c r="H30" s="11">
        <v>549.76</v>
      </c>
      <c r="I30" s="45">
        <v>674.88</v>
      </c>
      <c r="J30" s="42">
        <f t="shared" si="0"/>
        <v>570</v>
      </c>
      <c r="K30" s="42">
        <f t="shared" si="1"/>
        <v>567.00725867880101</v>
      </c>
      <c r="L30" s="24">
        <v>674.88</v>
      </c>
      <c r="M30" s="39">
        <v>608.21</v>
      </c>
      <c r="N30" s="13"/>
    </row>
    <row r="31" spans="1:14" ht="15.75" customHeight="1" x14ac:dyDescent="0.25">
      <c r="A31" s="14">
        <v>31</v>
      </c>
      <c r="B31" s="15" t="s">
        <v>51</v>
      </c>
      <c r="C31" s="16" t="s">
        <v>42</v>
      </c>
      <c r="D31" s="17">
        <v>4.07</v>
      </c>
      <c r="E31" s="18">
        <v>4.88</v>
      </c>
      <c r="F31" s="17">
        <v>4.47</v>
      </c>
      <c r="G31" s="19">
        <v>1200</v>
      </c>
      <c r="H31" s="20">
        <v>223.88</v>
      </c>
      <c r="I31" s="44">
        <v>566.66999999999996</v>
      </c>
      <c r="J31" s="42">
        <f t="shared" si="0"/>
        <v>0</v>
      </c>
      <c r="K31" s="42">
        <f t="shared" si="1"/>
        <v>0</v>
      </c>
      <c r="L31" s="12">
        <v>0</v>
      </c>
      <c r="M31" s="40">
        <v>395.28</v>
      </c>
      <c r="N31" s="21"/>
    </row>
    <row r="32" spans="1:14" ht="15.75" customHeight="1" x14ac:dyDescent="0.25">
      <c r="A32" s="5">
        <v>32</v>
      </c>
      <c r="B32" s="6" t="s">
        <v>52</v>
      </c>
      <c r="C32" s="7" t="s">
        <v>53</v>
      </c>
      <c r="D32" s="8">
        <v>5.77</v>
      </c>
      <c r="E32" s="9">
        <v>6.52</v>
      </c>
      <c r="F32" s="8">
        <v>6.14</v>
      </c>
      <c r="G32" s="10">
        <v>1250</v>
      </c>
      <c r="H32" s="11">
        <v>594.53</v>
      </c>
      <c r="I32" s="43">
        <v>1233.33</v>
      </c>
      <c r="J32" s="42">
        <f t="shared" si="0"/>
        <v>770</v>
      </c>
      <c r="K32" s="42">
        <f t="shared" si="1"/>
        <v>767.84753426433826</v>
      </c>
      <c r="L32" s="12">
        <v>913.93</v>
      </c>
      <c r="M32" s="39">
        <v>913.93</v>
      </c>
      <c r="N32" s="13"/>
    </row>
    <row r="33" spans="1:14" ht="15.75" customHeight="1" x14ac:dyDescent="0.25">
      <c r="A33" s="14">
        <v>33</v>
      </c>
      <c r="B33" s="15" t="s">
        <v>54</v>
      </c>
      <c r="C33" s="16" t="s">
        <v>53</v>
      </c>
      <c r="D33" s="17">
        <v>6.23</v>
      </c>
      <c r="E33" s="18">
        <v>6.58</v>
      </c>
      <c r="F33" s="17">
        <v>6.4</v>
      </c>
      <c r="G33" s="19">
        <v>2100</v>
      </c>
      <c r="H33" s="20">
        <v>1196.75</v>
      </c>
      <c r="I33" s="44">
        <v>1833.33</v>
      </c>
      <c r="J33" s="42">
        <f t="shared" si="0"/>
        <v>1270</v>
      </c>
      <c r="K33" s="42">
        <f t="shared" si="1"/>
        <v>1272.8761812303383</v>
      </c>
      <c r="L33" s="26">
        <v>1515.04</v>
      </c>
      <c r="M33" s="40">
        <v>1515.04</v>
      </c>
      <c r="N33" s="21"/>
    </row>
    <row r="34" spans="1:14" ht="15.75" customHeight="1" x14ac:dyDescent="0.25">
      <c r="A34" s="5">
        <v>34</v>
      </c>
      <c r="B34" s="6" t="s">
        <v>55</v>
      </c>
      <c r="C34" s="7" t="s">
        <v>53</v>
      </c>
      <c r="D34" s="8">
        <v>7.89</v>
      </c>
      <c r="E34" s="9">
        <v>7.86</v>
      </c>
      <c r="F34" s="8">
        <v>7.88</v>
      </c>
      <c r="G34" s="10">
        <v>1360</v>
      </c>
      <c r="H34" s="11">
        <v>635.04999999999995</v>
      </c>
      <c r="I34" s="43">
        <v>1340</v>
      </c>
      <c r="J34" s="59">
        <f>ROUND(K34,-1)-430</f>
        <v>400</v>
      </c>
      <c r="K34" s="42">
        <f t="shared" ref="K34:K65" si="2">L34*S$179</f>
        <v>829.68331875752187</v>
      </c>
      <c r="L34" s="12">
        <v>987.53</v>
      </c>
      <c r="M34" s="39">
        <v>987.53</v>
      </c>
      <c r="N34" s="13"/>
    </row>
    <row r="35" spans="1:14" ht="15.75" customHeight="1" x14ac:dyDescent="0.25">
      <c r="A35" s="14">
        <v>35</v>
      </c>
      <c r="B35" s="15" t="s">
        <v>56</v>
      </c>
      <c r="C35" s="16" t="s">
        <v>53</v>
      </c>
      <c r="D35" s="17">
        <v>6.05</v>
      </c>
      <c r="E35" s="18">
        <v>5.33</v>
      </c>
      <c r="F35" s="17">
        <v>5.69</v>
      </c>
      <c r="G35" s="19">
        <v>1400</v>
      </c>
      <c r="H35" s="20">
        <v>853.15</v>
      </c>
      <c r="I35" s="44">
        <v>1250</v>
      </c>
      <c r="J35" s="42">
        <f t="shared" ref="J35:J65" si="3">ROUND(K35,-1)</f>
        <v>880</v>
      </c>
      <c r="K35" s="42">
        <f t="shared" si="2"/>
        <v>883.49557414866877</v>
      </c>
      <c r="L35" s="26">
        <v>1051.58</v>
      </c>
      <c r="M35" s="40">
        <v>1051.58</v>
      </c>
      <c r="N35" s="21"/>
    </row>
    <row r="36" spans="1:14" ht="15.75" customHeight="1" x14ac:dyDescent="0.25">
      <c r="A36" s="5">
        <v>36</v>
      </c>
      <c r="B36" s="6" t="s">
        <v>57</v>
      </c>
      <c r="C36" s="7" t="s">
        <v>40</v>
      </c>
      <c r="D36" s="8">
        <v>6.97</v>
      </c>
      <c r="E36" s="9">
        <v>4.46</v>
      </c>
      <c r="F36" s="8">
        <v>5.71</v>
      </c>
      <c r="G36" s="10">
        <v>8750</v>
      </c>
      <c r="H36" s="11" t="s">
        <v>58</v>
      </c>
      <c r="I36" s="43">
        <v>3000</v>
      </c>
      <c r="J36" s="42">
        <f t="shared" si="3"/>
        <v>2520</v>
      </c>
      <c r="K36" s="42">
        <f t="shared" si="2"/>
        <v>2520.4803461895494</v>
      </c>
      <c r="L36" s="26">
        <v>3000</v>
      </c>
      <c r="M36" s="39">
        <v>3000</v>
      </c>
      <c r="N36" s="13"/>
    </row>
    <row r="37" spans="1:14" ht="15.75" customHeight="1" x14ac:dyDescent="0.25">
      <c r="A37" s="14">
        <v>37</v>
      </c>
      <c r="B37" s="15" t="s">
        <v>59</v>
      </c>
      <c r="C37" s="16" t="s">
        <v>53</v>
      </c>
      <c r="D37" s="17">
        <v>8.23</v>
      </c>
      <c r="E37" s="18">
        <v>6.29</v>
      </c>
      <c r="F37" s="17">
        <v>7.26</v>
      </c>
      <c r="G37" s="19">
        <v>1510</v>
      </c>
      <c r="H37" s="20">
        <v>877.65</v>
      </c>
      <c r="I37" s="44">
        <v>1506.67</v>
      </c>
      <c r="J37" s="59">
        <f>ROUND(K37,-1)-200</f>
        <v>800</v>
      </c>
      <c r="K37" s="42">
        <f t="shared" si="2"/>
        <v>1001.6052831711112</v>
      </c>
      <c r="L37" s="26">
        <v>1192.1600000000001</v>
      </c>
      <c r="M37" s="40">
        <v>1192.1600000000001</v>
      </c>
      <c r="N37" s="21"/>
    </row>
    <row r="38" spans="1:14" ht="15.75" customHeight="1" x14ac:dyDescent="0.25">
      <c r="A38" s="5">
        <v>38</v>
      </c>
      <c r="B38" s="6" t="s">
        <v>60</v>
      </c>
      <c r="C38" s="7" t="s">
        <v>53</v>
      </c>
      <c r="D38" s="8">
        <v>6.21</v>
      </c>
      <c r="E38" s="9">
        <v>8.58</v>
      </c>
      <c r="F38" s="8">
        <v>7.4</v>
      </c>
      <c r="G38" s="10">
        <v>14500</v>
      </c>
      <c r="H38" s="11">
        <v>11303.03</v>
      </c>
      <c r="I38" s="43">
        <v>14500</v>
      </c>
      <c r="J38" s="42">
        <f t="shared" si="3"/>
        <v>10820</v>
      </c>
      <c r="K38" s="42">
        <f t="shared" si="2"/>
        <v>10819.825612509805</v>
      </c>
      <c r="L38" s="26">
        <v>12878.29</v>
      </c>
      <c r="M38" s="39">
        <v>12901.52</v>
      </c>
      <c r="N38" s="13"/>
    </row>
    <row r="39" spans="1:14" ht="15.75" customHeight="1" x14ac:dyDescent="0.25">
      <c r="A39" s="14">
        <v>39</v>
      </c>
      <c r="B39" s="15" t="s">
        <v>61</v>
      </c>
      <c r="C39" s="16" t="s">
        <v>53</v>
      </c>
      <c r="D39" s="17">
        <v>7.06</v>
      </c>
      <c r="E39" s="18">
        <v>5.62</v>
      </c>
      <c r="F39" s="17">
        <v>6.34</v>
      </c>
      <c r="G39" s="19">
        <v>500</v>
      </c>
      <c r="H39" s="20">
        <v>348.39</v>
      </c>
      <c r="I39" s="44">
        <v>450</v>
      </c>
      <c r="J39" s="42">
        <f t="shared" si="3"/>
        <v>330</v>
      </c>
      <c r="K39" s="42">
        <f t="shared" si="2"/>
        <v>330.56099740275937</v>
      </c>
      <c r="L39" s="12">
        <v>393.45</v>
      </c>
      <c r="M39" s="40">
        <v>399.2</v>
      </c>
      <c r="N39" s="21"/>
    </row>
    <row r="40" spans="1:14" ht="15.75" customHeight="1" x14ac:dyDescent="0.25">
      <c r="A40" s="5">
        <v>40</v>
      </c>
      <c r="B40" s="6" t="s">
        <v>62</v>
      </c>
      <c r="C40" s="7" t="s">
        <v>53</v>
      </c>
      <c r="D40" s="8">
        <v>5.66</v>
      </c>
      <c r="E40" s="38">
        <v>7.5714285710000002</v>
      </c>
      <c r="F40" s="36">
        <v>6.6153518120000001</v>
      </c>
      <c r="G40" s="10">
        <v>13500</v>
      </c>
      <c r="H40" s="11">
        <v>6938.6</v>
      </c>
      <c r="I40" s="45">
        <v>9333.33</v>
      </c>
      <c r="J40" s="59">
        <f>ROUND(K40,-1)+290+430+200</f>
        <v>7760</v>
      </c>
      <c r="K40" s="42">
        <f t="shared" si="2"/>
        <v>6835.5090924614424</v>
      </c>
      <c r="L40" s="24">
        <v>8135.96</v>
      </c>
      <c r="M40" s="39">
        <v>7135.96</v>
      </c>
      <c r="N40" s="13"/>
    </row>
    <row r="41" spans="1:14" ht="15.75" customHeight="1" x14ac:dyDescent="0.25">
      <c r="A41" s="14">
        <v>41</v>
      </c>
      <c r="B41" s="15" t="s">
        <v>63</v>
      </c>
      <c r="C41" s="16" t="s">
        <v>64</v>
      </c>
      <c r="D41" s="17">
        <v>5.42</v>
      </c>
      <c r="E41" s="18">
        <v>5.38</v>
      </c>
      <c r="F41" s="17">
        <v>5.4</v>
      </c>
      <c r="G41" s="19">
        <v>1602</v>
      </c>
      <c r="H41" s="20">
        <v>728.61</v>
      </c>
      <c r="I41" s="44">
        <v>714.67</v>
      </c>
      <c r="J41" s="42">
        <f t="shared" si="3"/>
        <v>610</v>
      </c>
      <c r="K41" s="42">
        <f t="shared" si="2"/>
        <v>606.29314567474216</v>
      </c>
      <c r="L41" s="12">
        <v>721.64</v>
      </c>
      <c r="M41" s="40">
        <v>721.64</v>
      </c>
      <c r="N41" s="21"/>
    </row>
    <row r="42" spans="1:14" ht="15.75" customHeight="1" x14ac:dyDescent="0.25">
      <c r="A42" s="5">
        <v>42</v>
      </c>
      <c r="B42" s="6" t="s">
        <v>65</v>
      </c>
      <c r="C42" s="7" t="s">
        <v>64</v>
      </c>
      <c r="D42" s="8">
        <v>6.8</v>
      </c>
      <c r="E42" s="38">
        <v>5.9285714289999998</v>
      </c>
      <c r="F42" s="36">
        <v>6.3664886520000001</v>
      </c>
      <c r="G42" s="10">
        <v>18090</v>
      </c>
      <c r="H42" s="11">
        <v>5419.75</v>
      </c>
      <c r="I42" s="43">
        <v>3500</v>
      </c>
      <c r="J42" s="42">
        <f t="shared" si="3"/>
        <v>3750</v>
      </c>
      <c r="K42" s="42">
        <f t="shared" si="2"/>
        <v>3746.6352234026876</v>
      </c>
      <c r="L42" s="26">
        <v>4459.43</v>
      </c>
      <c r="M42" s="39">
        <v>4459.88</v>
      </c>
      <c r="N42" s="13"/>
    </row>
    <row r="43" spans="1:14" ht="15.75" customHeight="1" x14ac:dyDescent="0.25">
      <c r="A43" s="14">
        <v>43</v>
      </c>
      <c r="B43" s="15" t="s">
        <v>66</v>
      </c>
      <c r="C43" s="16" t="s">
        <v>64</v>
      </c>
      <c r="D43" s="17">
        <v>5.76</v>
      </c>
      <c r="E43" s="18">
        <v>4.58</v>
      </c>
      <c r="F43" s="17">
        <v>5.17</v>
      </c>
      <c r="G43" s="19">
        <v>4007</v>
      </c>
      <c r="H43" s="20">
        <v>2067.29</v>
      </c>
      <c r="I43" s="44">
        <v>1700</v>
      </c>
      <c r="J43" s="42">
        <f t="shared" si="3"/>
        <v>1140</v>
      </c>
      <c r="K43" s="42">
        <f t="shared" si="2"/>
        <v>1135.8040584033968</v>
      </c>
      <c r="L43" s="26">
        <v>1351.89</v>
      </c>
      <c r="M43" s="40">
        <v>1883.64</v>
      </c>
      <c r="N43" s="21"/>
    </row>
    <row r="44" spans="1:14" ht="15.75" customHeight="1" x14ac:dyDescent="0.25">
      <c r="A44" s="5">
        <v>44</v>
      </c>
      <c r="B44" s="6" t="s">
        <v>67</v>
      </c>
      <c r="C44" s="7" t="s">
        <v>64</v>
      </c>
      <c r="D44" s="8">
        <v>5.45</v>
      </c>
      <c r="E44" s="9">
        <v>4.71</v>
      </c>
      <c r="F44" s="8">
        <v>5.08</v>
      </c>
      <c r="G44" s="10">
        <v>3530</v>
      </c>
      <c r="H44" s="11">
        <v>2278.38</v>
      </c>
      <c r="I44" s="43">
        <v>1400</v>
      </c>
      <c r="J44" s="42">
        <f t="shared" si="3"/>
        <v>1490</v>
      </c>
      <c r="K44" s="42">
        <f t="shared" si="2"/>
        <v>1488.5032748468543</v>
      </c>
      <c r="L44" s="26">
        <v>1771.69</v>
      </c>
      <c r="M44" s="39">
        <v>1839.19</v>
      </c>
      <c r="N44" s="13"/>
    </row>
    <row r="45" spans="1:14" ht="15.75" customHeight="1" x14ac:dyDescent="0.25">
      <c r="A45" s="14">
        <v>45</v>
      </c>
      <c r="B45" s="15" t="s">
        <v>68</v>
      </c>
      <c r="C45" s="16" t="s">
        <v>64</v>
      </c>
      <c r="D45" s="17">
        <v>5.77</v>
      </c>
      <c r="E45" s="18">
        <v>4.9000000000000004</v>
      </c>
      <c r="F45" s="17">
        <v>5.33</v>
      </c>
      <c r="G45" s="19">
        <v>3725</v>
      </c>
      <c r="H45" s="20">
        <v>1309.1500000000001</v>
      </c>
      <c r="I45" s="44">
        <v>1750</v>
      </c>
      <c r="J45" s="42">
        <f t="shared" si="3"/>
        <v>920</v>
      </c>
      <c r="K45" s="42">
        <f t="shared" si="2"/>
        <v>922.31097147998787</v>
      </c>
      <c r="L45" s="26">
        <v>1097.78</v>
      </c>
      <c r="M45" s="40">
        <v>1529.57</v>
      </c>
      <c r="N45" s="21"/>
    </row>
    <row r="46" spans="1:14" ht="15.75" customHeight="1" x14ac:dyDescent="0.25">
      <c r="A46" s="5">
        <v>46</v>
      </c>
      <c r="B46" s="6" t="s">
        <v>69</v>
      </c>
      <c r="C46" s="7" t="s">
        <v>64</v>
      </c>
      <c r="D46" s="8">
        <v>6.23</v>
      </c>
      <c r="E46" s="38">
        <v>5.7936507940000004</v>
      </c>
      <c r="F46" s="36">
        <v>5.7936507940000004</v>
      </c>
      <c r="G46" s="10">
        <v>5000</v>
      </c>
      <c r="H46" s="11">
        <v>2492.09</v>
      </c>
      <c r="I46" s="43">
        <v>1400</v>
      </c>
      <c r="J46" s="42">
        <f t="shared" si="3"/>
        <v>1480</v>
      </c>
      <c r="K46" s="42">
        <f t="shared" si="2"/>
        <v>1479.3371279878781</v>
      </c>
      <c r="L46" s="26">
        <v>1760.78</v>
      </c>
      <c r="M46" s="39">
        <v>1946.04</v>
      </c>
      <c r="N46" s="13"/>
    </row>
    <row r="47" spans="1:14" ht="15.75" customHeight="1" x14ac:dyDescent="0.25">
      <c r="A47" s="14">
        <v>47</v>
      </c>
      <c r="B47" s="15" t="s">
        <v>70</v>
      </c>
      <c r="C47" s="16" t="s">
        <v>64</v>
      </c>
      <c r="D47" s="17">
        <v>5.63</v>
      </c>
      <c r="E47" s="18">
        <v>4.96</v>
      </c>
      <c r="F47" s="17">
        <v>5.3</v>
      </c>
      <c r="G47" s="19">
        <v>8130</v>
      </c>
      <c r="H47" s="20">
        <v>4233.33</v>
      </c>
      <c r="I47" s="44">
        <v>4033.33</v>
      </c>
      <c r="J47" s="42">
        <f t="shared" si="3"/>
        <v>3310</v>
      </c>
      <c r="K47" s="42">
        <f t="shared" si="2"/>
        <v>3306.6685757729938</v>
      </c>
      <c r="L47" s="26">
        <v>3935.76</v>
      </c>
      <c r="M47" s="40">
        <v>4133.33</v>
      </c>
      <c r="N47" s="21"/>
    </row>
    <row r="48" spans="1:14" ht="15.75" customHeight="1" x14ac:dyDescent="0.25">
      <c r="A48" s="5">
        <v>48</v>
      </c>
      <c r="B48" s="6" t="s">
        <v>71</v>
      </c>
      <c r="C48" s="7" t="s">
        <v>64</v>
      </c>
      <c r="D48" s="8">
        <v>5.92</v>
      </c>
      <c r="E48" s="9">
        <v>5.58</v>
      </c>
      <c r="F48" s="8">
        <v>5.75</v>
      </c>
      <c r="G48" s="10">
        <v>2100</v>
      </c>
      <c r="H48" s="11">
        <v>1128.6199999999999</v>
      </c>
      <c r="I48" s="43">
        <v>1466.67</v>
      </c>
      <c r="J48" s="42">
        <f t="shared" si="3"/>
        <v>1090</v>
      </c>
      <c r="K48" s="42">
        <f t="shared" si="2"/>
        <v>1090.2337737442897</v>
      </c>
      <c r="L48" s="26">
        <v>1297.6500000000001</v>
      </c>
      <c r="M48" s="39">
        <v>1297.6500000000001</v>
      </c>
      <c r="N48" s="13"/>
    </row>
    <row r="49" spans="1:14" ht="15.75" customHeight="1" x14ac:dyDescent="0.25">
      <c r="A49" s="14">
        <v>49</v>
      </c>
      <c r="B49" s="15" t="s">
        <v>72</v>
      </c>
      <c r="C49" s="16" t="s">
        <v>64</v>
      </c>
      <c r="D49" s="17">
        <v>5.24</v>
      </c>
      <c r="E49" s="18">
        <v>6</v>
      </c>
      <c r="F49" s="17">
        <v>5.62</v>
      </c>
      <c r="G49" s="19">
        <v>9920</v>
      </c>
      <c r="H49" s="20">
        <v>4367.24</v>
      </c>
      <c r="I49" s="44">
        <v>3800</v>
      </c>
      <c r="J49" s="42">
        <f t="shared" si="3"/>
        <v>2850</v>
      </c>
      <c r="K49" s="42">
        <f t="shared" si="2"/>
        <v>2851.7638812915498</v>
      </c>
      <c r="L49" s="26">
        <v>3394.31</v>
      </c>
      <c r="M49" s="40">
        <v>4083.62</v>
      </c>
      <c r="N49" s="21"/>
    </row>
    <row r="50" spans="1:14" ht="15.75" customHeight="1" x14ac:dyDescent="0.25">
      <c r="A50" s="5">
        <v>50</v>
      </c>
      <c r="B50" s="6" t="s">
        <v>73</v>
      </c>
      <c r="C50" s="7" t="s">
        <v>64</v>
      </c>
      <c r="D50" s="8">
        <v>4.82</v>
      </c>
      <c r="E50" s="9">
        <v>5.9</v>
      </c>
      <c r="F50" s="8">
        <v>5.36</v>
      </c>
      <c r="G50" s="10">
        <v>5660</v>
      </c>
      <c r="H50" s="11">
        <v>2143.73</v>
      </c>
      <c r="I50" s="43">
        <v>2700</v>
      </c>
      <c r="J50" s="42">
        <f t="shared" si="3"/>
        <v>1100</v>
      </c>
      <c r="K50" s="42">
        <f t="shared" si="2"/>
        <v>1097.9548452047836</v>
      </c>
      <c r="L50" s="26">
        <v>1306.8399999999999</v>
      </c>
      <c r="M50" s="39">
        <v>2421.86</v>
      </c>
      <c r="N50" s="13"/>
    </row>
    <row r="51" spans="1:14" ht="15.75" customHeight="1" x14ac:dyDescent="0.25">
      <c r="A51" s="14">
        <v>51</v>
      </c>
      <c r="B51" s="15" t="s">
        <v>74</v>
      </c>
      <c r="C51" s="16" t="s">
        <v>64</v>
      </c>
      <c r="D51" s="17">
        <v>6.79</v>
      </c>
      <c r="E51" s="18">
        <v>6.29</v>
      </c>
      <c r="F51" s="17">
        <v>6.54</v>
      </c>
      <c r="G51" s="19">
        <v>7000</v>
      </c>
      <c r="H51" s="20">
        <v>2670.16</v>
      </c>
      <c r="I51" s="44">
        <v>3033.33</v>
      </c>
      <c r="J51" s="42">
        <f t="shared" si="3"/>
        <v>2090</v>
      </c>
      <c r="K51" s="42">
        <f t="shared" si="2"/>
        <v>2085.6470768649283</v>
      </c>
      <c r="L51" s="26">
        <v>2482.44</v>
      </c>
      <c r="M51" s="40">
        <v>2851.74</v>
      </c>
      <c r="N51" s="21"/>
    </row>
    <row r="52" spans="1:14" ht="15.75" customHeight="1" x14ac:dyDescent="0.25">
      <c r="A52" s="5">
        <v>52</v>
      </c>
      <c r="B52" s="6" t="s">
        <v>75</v>
      </c>
      <c r="C52" s="7" t="s">
        <v>64</v>
      </c>
      <c r="D52" s="8">
        <v>3.47</v>
      </c>
      <c r="E52" s="38">
        <v>5.2142857139999998</v>
      </c>
      <c r="F52" s="36">
        <v>4.3435776199999996</v>
      </c>
      <c r="G52" s="10">
        <v>3600</v>
      </c>
      <c r="H52" s="11">
        <v>2261.33</v>
      </c>
      <c r="I52" s="43">
        <v>500</v>
      </c>
      <c r="J52" s="42">
        <f t="shared" si="3"/>
        <v>0</v>
      </c>
      <c r="K52" s="42">
        <f t="shared" si="2"/>
        <v>0</v>
      </c>
      <c r="L52" s="26">
        <v>0</v>
      </c>
      <c r="M52" s="39">
        <v>1247.33</v>
      </c>
      <c r="N52" s="13"/>
    </row>
    <row r="53" spans="1:14" ht="15.75" customHeight="1" x14ac:dyDescent="0.25">
      <c r="A53" s="14">
        <v>53</v>
      </c>
      <c r="B53" s="15" t="s">
        <v>76</v>
      </c>
      <c r="C53" s="16" t="s">
        <v>64</v>
      </c>
      <c r="D53" s="17">
        <v>3.86</v>
      </c>
      <c r="E53" s="18">
        <v>3.05</v>
      </c>
      <c r="F53" s="17">
        <v>3.45</v>
      </c>
      <c r="G53" s="19">
        <v>2615</v>
      </c>
      <c r="H53" s="20">
        <v>333.62</v>
      </c>
      <c r="I53" s="44">
        <v>0</v>
      </c>
      <c r="J53" s="42">
        <f t="shared" si="3"/>
        <v>0</v>
      </c>
      <c r="K53" s="42">
        <f t="shared" si="2"/>
        <v>0</v>
      </c>
      <c r="L53" s="12">
        <v>0</v>
      </c>
      <c r="M53" s="40">
        <v>166.81</v>
      </c>
      <c r="N53" s="21"/>
    </row>
    <row r="54" spans="1:14" ht="15.75" customHeight="1" x14ac:dyDescent="0.25">
      <c r="A54" s="5">
        <v>54</v>
      </c>
      <c r="B54" s="6" t="s">
        <v>77</v>
      </c>
      <c r="C54" s="7" t="s">
        <v>40</v>
      </c>
      <c r="D54" s="8">
        <v>4.54</v>
      </c>
      <c r="E54" s="9">
        <v>1.86</v>
      </c>
      <c r="F54" s="8">
        <v>3.2</v>
      </c>
      <c r="G54" s="10">
        <v>1550</v>
      </c>
      <c r="H54" s="11">
        <v>0</v>
      </c>
      <c r="I54" s="43">
        <v>0</v>
      </c>
      <c r="J54" s="42">
        <f t="shared" si="3"/>
        <v>0</v>
      </c>
      <c r="K54" s="42">
        <f t="shared" si="2"/>
        <v>0</v>
      </c>
      <c r="L54" s="12">
        <v>0</v>
      </c>
      <c r="M54" s="39">
        <v>0</v>
      </c>
      <c r="N54" s="13" t="s">
        <v>37</v>
      </c>
    </row>
    <row r="55" spans="1:14" ht="15.75" customHeight="1" x14ac:dyDescent="0.25">
      <c r="A55" s="14">
        <v>55</v>
      </c>
      <c r="B55" s="15" t="s">
        <v>78</v>
      </c>
      <c r="C55" s="16" t="s">
        <v>64</v>
      </c>
      <c r="D55" s="17">
        <v>5.19</v>
      </c>
      <c r="E55" s="18">
        <v>5.43</v>
      </c>
      <c r="F55" s="17">
        <v>5.31</v>
      </c>
      <c r="G55" s="19">
        <v>1783</v>
      </c>
      <c r="H55" s="20">
        <v>923.53</v>
      </c>
      <c r="I55" s="44">
        <v>1066.67</v>
      </c>
      <c r="J55" s="42">
        <f t="shared" si="3"/>
        <v>840</v>
      </c>
      <c r="K55" s="42">
        <f t="shared" si="2"/>
        <v>836.0433308310736</v>
      </c>
      <c r="L55" s="12">
        <v>995.1</v>
      </c>
      <c r="M55" s="40">
        <v>995.1</v>
      </c>
      <c r="N55" s="21"/>
    </row>
    <row r="56" spans="1:14" ht="15.75" customHeight="1" x14ac:dyDescent="0.25">
      <c r="A56" s="5">
        <v>56</v>
      </c>
      <c r="B56" s="6" t="s">
        <v>79</v>
      </c>
      <c r="C56" s="7" t="s">
        <v>64</v>
      </c>
      <c r="D56" s="8">
        <v>7.11</v>
      </c>
      <c r="E56" s="38">
        <v>4.5</v>
      </c>
      <c r="F56" s="36">
        <v>5.8036030900000002</v>
      </c>
      <c r="G56" s="10">
        <v>2312</v>
      </c>
      <c r="H56" s="11">
        <v>1014.95</v>
      </c>
      <c r="I56" s="43">
        <v>33.33</v>
      </c>
      <c r="J56" s="42">
        <f t="shared" si="3"/>
        <v>440</v>
      </c>
      <c r="K56" s="42">
        <f t="shared" si="2"/>
        <v>440.36152288393015</v>
      </c>
      <c r="L56" s="12">
        <v>524.14</v>
      </c>
      <c r="M56" s="39">
        <v>524.14</v>
      </c>
      <c r="N56" s="13"/>
    </row>
    <row r="57" spans="1:14" ht="15.75" customHeight="1" x14ac:dyDescent="0.25">
      <c r="A57" s="14">
        <v>57</v>
      </c>
      <c r="B57" s="15" t="s">
        <v>80</v>
      </c>
      <c r="C57" s="16" t="s">
        <v>64</v>
      </c>
      <c r="D57" s="17">
        <v>5.83</v>
      </c>
      <c r="E57" s="38">
        <v>6.25</v>
      </c>
      <c r="F57" s="36">
        <v>6.0376868769999996</v>
      </c>
      <c r="G57" s="19">
        <v>10115</v>
      </c>
      <c r="H57" s="20">
        <v>5787.34</v>
      </c>
      <c r="I57" s="45">
        <v>1333.33</v>
      </c>
      <c r="J57" s="42">
        <f t="shared" si="3"/>
        <v>2950</v>
      </c>
      <c r="K57" s="42">
        <f t="shared" si="2"/>
        <v>2947.5833325381714</v>
      </c>
      <c r="L57" s="26">
        <f>3560.34*0.9854</f>
        <v>3508.3590360000003</v>
      </c>
      <c r="M57" s="40">
        <v>3060.34</v>
      </c>
      <c r="N57" s="21"/>
    </row>
    <row r="58" spans="1:14" ht="15.75" customHeight="1" x14ac:dyDescent="0.25">
      <c r="A58" s="5">
        <v>58</v>
      </c>
      <c r="B58" s="6" t="s">
        <v>81</v>
      </c>
      <c r="C58" s="7" t="s">
        <v>82</v>
      </c>
      <c r="D58" s="8">
        <v>4.72</v>
      </c>
      <c r="E58" s="9">
        <v>6.52</v>
      </c>
      <c r="F58" s="8">
        <v>5.62</v>
      </c>
      <c r="G58" s="10">
        <v>10000</v>
      </c>
      <c r="H58" s="11">
        <v>3005.81</v>
      </c>
      <c r="I58" s="43">
        <v>9500</v>
      </c>
      <c r="J58" s="42">
        <f t="shared" si="3"/>
        <v>5250</v>
      </c>
      <c r="K58" s="42">
        <f t="shared" si="2"/>
        <v>5253.4455871640321</v>
      </c>
      <c r="L58" s="26">
        <v>6252.91</v>
      </c>
      <c r="M58" s="39">
        <v>6252.91</v>
      </c>
      <c r="N58" s="13"/>
    </row>
    <row r="59" spans="1:14" ht="15.75" customHeight="1" x14ac:dyDescent="0.25">
      <c r="A59" s="14">
        <v>59</v>
      </c>
      <c r="B59" s="15" t="s">
        <v>83</v>
      </c>
      <c r="C59" s="16" t="s">
        <v>82</v>
      </c>
      <c r="D59" s="17">
        <v>4.5999999999999996</v>
      </c>
      <c r="E59" s="18">
        <v>6</v>
      </c>
      <c r="F59" s="17">
        <v>5.3</v>
      </c>
      <c r="G59" s="19">
        <v>1500</v>
      </c>
      <c r="H59" s="20">
        <v>622.01</v>
      </c>
      <c r="I59" s="44">
        <v>1233.33</v>
      </c>
      <c r="J59" s="42">
        <f t="shared" si="3"/>
        <v>780</v>
      </c>
      <c r="K59" s="42">
        <f t="shared" si="2"/>
        <v>779.39133424988643</v>
      </c>
      <c r="L59" s="12">
        <v>927.67</v>
      </c>
      <c r="M59" s="40">
        <v>927.67</v>
      </c>
      <c r="N59" s="21"/>
    </row>
    <row r="60" spans="1:14" ht="15.75" customHeight="1" x14ac:dyDescent="0.25">
      <c r="A60" s="5">
        <v>60</v>
      </c>
      <c r="B60" s="6" t="s">
        <v>84</v>
      </c>
      <c r="C60" s="7" t="s">
        <v>82</v>
      </c>
      <c r="D60" s="8">
        <v>5.97</v>
      </c>
      <c r="E60" s="9">
        <v>4.76</v>
      </c>
      <c r="F60" s="8">
        <v>5.37</v>
      </c>
      <c r="G60" s="10">
        <v>1000</v>
      </c>
      <c r="H60" s="11">
        <v>372.5</v>
      </c>
      <c r="I60" s="43">
        <v>625</v>
      </c>
      <c r="J60" s="42">
        <f t="shared" si="3"/>
        <v>420</v>
      </c>
      <c r="K60" s="42">
        <f t="shared" si="2"/>
        <v>419.02985755401261</v>
      </c>
      <c r="L60" s="12">
        <v>498.75</v>
      </c>
      <c r="M60" s="39">
        <v>498.75</v>
      </c>
      <c r="N60" s="13"/>
    </row>
    <row r="61" spans="1:14" ht="15.75" customHeight="1" x14ac:dyDescent="0.25">
      <c r="A61" s="14">
        <v>61</v>
      </c>
      <c r="B61" s="15" t="s">
        <v>85</v>
      </c>
      <c r="C61" s="16" t="s">
        <v>86</v>
      </c>
      <c r="D61" s="17">
        <v>4.82</v>
      </c>
      <c r="E61" s="18">
        <v>5.9</v>
      </c>
      <c r="F61" s="17">
        <v>5.36</v>
      </c>
      <c r="G61" s="19">
        <v>700</v>
      </c>
      <c r="H61" s="20">
        <v>363.03</v>
      </c>
      <c r="I61" s="44">
        <v>675.67</v>
      </c>
      <c r="J61" s="42">
        <f t="shared" si="3"/>
        <v>440</v>
      </c>
      <c r="K61" s="42">
        <f t="shared" si="2"/>
        <v>436.33715593118086</v>
      </c>
      <c r="L61" s="12">
        <v>519.35</v>
      </c>
      <c r="M61" s="40">
        <v>519.35</v>
      </c>
      <c r="N61" s="21"/>
    </row>
    <row r="62" spans="1:14" ht="15.75" customHeight="1" x14ac:dyDescent="0.25">
      <c r="A62" s="5">
        <v>62</v>
      </c>
      <c r="B62" s="6" t="s">
        <v>87</v>
      </c>
      <c r="C62" s="7" t="s">
        <v>88</v>
      </c>
      <c r="D62" s="8">
        <v>5.12</v>
      </c>
      <c r="E62" s="9">
        <v>4.76</v>
      </c>
      <c r="F62" s="8">
        <v>4.9400000000000004</v>
      </c>
      <c r="G62" s="10">
        <v>3500</v>
      </c>
      <c r="H62" s="11">
        <v>1081.55</v>
      </c>
      <c r="I62" s="43">
        <v>1430</v>
      </c>
      <c r="J62" s="42">
        <v>400</v>
      </c>
      <c r="K62" s="42">
        <f t="shared" si="2"/>
        <v>0</v>
      </c>
      <c r="L62" s="12">
        <v>0</v>
      </c>
      <c r="M62" s="39">
        <v>1255.78</v>
      </c>
      <c r="N62" s="13"/>
    </row>
    <row r="63" spans="1:14" ht="15.75" customHeight="1" x14ac:dyDescent="0.25">
      <c r="A63" s="14">
        <v>63</v>
      </c>
      <c r="B63" s="15" t="s">
        <v>89</v>
      </c>
      <c r="C63" s="16" t="s">
        <v>88</v>
      </c>
      <c r="D63" s="17">
        <v>4.4400000000000004</v>
      </c>
      <c r="E63" s="18">
        <v>3.74</v>
      </c>
      <c r="F63" s="17">
        <v>4.09</v>
      </c>
      <c r="G63" s="19">
        <v>2417.13</v>
      </c>
      <c r="H63" s="20">
        <v>1106.75</v>
      </c>
      <c r="I63" s="44">
        <v>801</v>
      </c>
      <c r="J63" s="42">
        <v>300</v>
      </c>
      <c r="K63" s="42">
        <f t="shared" si="2"/>
        <v>0</v>
      </c>
      <c r="L63" s="12">
        <v>0</v>
      </c>
      <c r="M63" s="40">
        <v>953.87</v>
      </c>
      <c r="N63" s="21"/>
    </row>
    <row r="64" spans="1:14" ht="15.75" customHeight="1" x14ac:dyDescent="0.25">
      <c r="A64" s="5">
        <v>64</v>
      </c>
      <c r="B64" s="6" t="s">
        <v>90</v>
      </c>
      <c r="C64" s="7" t="s">
        <v>88</v>
      </c>
      <c r="D64" s="8">
        <v>5.89</v>
      </c>
      <c r="E64" s="9">
        <v>3.28</v>
      </c>
      <c r="F64" s="8">
        <v>4.58</v>
      </c>
      <c r="G64" s="10">
        <v>721.83</v>
      </c>
      <c r="H64" s="11">
        <v>245.76</v>
      </c>
      <c r="I64" s="43">
        <v>273.33</v>
      </c>
      <c r="J64" s="42">
        <f t="shared" si="3"/>
        <v>0</v>
      </c>
      <c r="K64" s="42">
        <f t="shared" si="2"/>
        <v>0</v>
      </c>
      <c r="L64" s="12">
        <v>0</v>
      </c>
      <c r="M64" s="39">
        <v>259.55</v>
      </c>
      <c r="N64" s="13"/>
    </row>
    <row r="65" spans="1:14" ht="15.75" customHeight="1" x14ac:dyDescent="0.25">
      <c r="A65" s="14">
        <v>65</v>
      </c>
      <c r="B65" s="15" t="s">
        <v>91</v>
      </c>
      <c r="C65" s="16" t="s">
        <v>88</v>
      </c>
      <c r="D65" s="17">
        <v>3.98</v>
      </c>
      <c r="E65" s="18">
        <v>3.48</v>
      </c>
      <c r="F65" s="17">
        <v>3.73</v>
      </c>
      <c r="G65" s="19">
        <v>4000</v>
      </c>
      <c r="H65" s="20">
        <v>1525</v>
      </c>
      <c r="I65" s="44">
        <v>1066.67</v>
      </c>
      <c r="J65" s="42">
        <f t="shared" si="3"/>
        <v>0</v>
      </c>
      <c r="K65" s="42">
        <f t="shared" si="2"/>
        <v>0</v>
      </c>
      <c r="L65" s="26">
        <v>0</v>
      </c>
      <c r="M65" s="40">
        <v>1295.8399999999999</v>
      </c>
      <c r="N65" s="21"/>
    </row>
    <row r="66" spans="1:14" ht="15.75" customHeight="1" x14ac:dyDescent="0.25">
      <c r="A66" s="5">
        <v>66</v>
      </c>
      <c r="B66" s="6" t="s">
        <v>92</v>
      </c>
      <c r="C66" s="7" t="s">
        <v>88</v>
      </c>
      <c r="D66" s="8">
        <v>6.13</v>
      </c>
      <c r="E66" s="9">
        <v>4.62</v>
      </c>
      <c r="F66" s="8">
        <v>5.38</v>
      </c>
      <c r="G66" s="10">
        <v>200</v>
      </c>
      <c r="H66" s="11">
        <v>86</v>
      </c>
      <c r="I66" s="43">
        <v>200</v>
      </c>
      <c r="J66" s="42">
        <f t="shared" ref="J66:J97" si="4">ROUND(K66,-1)</f>
        <v>120</v>
      </c>
      <c r="K66" s="42">
        <f t="shared" ref="K66:K97" si="5">L66*S$179</f>
        <v>120.14289650170186</v>
      </c>
      <c r="L66" s="12">
        <v>143</v>
      </c>
      <c r="M66" s="39">
        <v>143</v>
      </c>
      <c r="N66" s="13"/>
    </row>
    <row r="67" spans="1:14" ht="15.75" customHeight="1" x14ac:dyDescent="0.25">
      <c r="A67" s="14">
        <v>67</v>
      </c>
      <c r="B67" s="15" t="s">
        <v>93</v>
      </c>
      <c r="C67" s="16" t="s">
        <v>94</v>
      </c>
      <c r="D67" s="17">
        <v>5.91</v>
      </c>
      <c r="E67" s="18">
        <v>5.29</v>
      </c>
      <c r="F67" s="17">
        <v>5.6</v>
      </c>
      <c r="G67" s="19">
        <v>1131.0899999999999</v>
      </c>
      <c r="H67" s="20">
        <v>698.25</v>
      </c>
      <c r="I67" s="44">
        <v>900</v>
      </c>
      <c r="J67" s="42">
        <f t="shared" si="4"/>
        <v>670</v>
      </c>
      <c r="K67" s="42">
        <f t="shared" si="5"/>
        <v>671.38875141566427</v>
      </c>
      <c r="L67" s="12">
        <v>799.12</v>
      </c>
      <c r="M67" s="40">
        <v>799.12</v>
      </c>
      <c r="N67" s="21"/>
    </row>
    <row r="68" spans="1:14" ht="15.75" customHeight="1" x14ac:dyDescent="0.25">
      <c r="A68" s="5">
        <v>68</v>
      </c>
      <c r="B68" s="6" t="s">
        <v>95</v>
      </c>
      <c r="C68" s="7" t="s">
        <v>94</v>
      </c>
      <c r="D68" s="8">
        <v>7.29</v>
      </c>
      <c r="E68" s="9">
        <v>5.86</v>
      </c>
      <c r="F68" s="8">
        <v>6.57</v>
      </c>
      <c r="G68" s="10">
        <v>1000</v>
      </c>
      <c r="H68" s="11">
        <v>417.04</v>
      </c>
      <c r="I68" s="43">
        <v>588.66999999999996</v>
      </c>
      <c r="J68" s="42">
        <f t="shared" si="4"/>
        <v>420</v>
      </c>
      <c r="K68" s="42">
        <f t="shared" si="5"/>
        <v>422.47451402713835</v>
      </c>
      <c r="L68" s="12">
        <v>502.85</v>
      </c>
      <c r="M68" s="39">
        <v>502.85</v>
      </c>
      <c r="N68" s="13"/>
    </row>
    <row r="69" spans="1:14" ht="15.75" customHeight="1" x14ac:dyDescent="0.25">
      <c r="A69" s="14">
        <v>69</v>
      </c>
      <c r="B69" s="15" t="s">
        <v>96</v>
      </c>
      <c r="C69" s="16" t="s">
        <v>97</v>
      </c>
      <c r="D69" s="17">
        <v>6.41</v>
      </c>
      <c r="E69" s="18">
        <v>5.95</v>
      </c>
      <c r="F69" s="17">
        <v>6.18</v>
      </c>
      <c r="G69" s="19">
        <v>1830</v>
      </c>
      <c r="H69" s="20">
        <v>1378.22</v>
      </c>
      <c r="I69" s="44">
        <v>1320</v>
      </c>
      <c r="J69" s="42">
        <f t="shared" si="4"/>
        <v>890</v>
      </c>
      <c r="K69" s="42">
        <f t="shared" si="5"/>
        <v>894.08159160266496</v>
      </c>
      <c r="L69" s="26">
        <v>1064.18</v>
      </c>
      <c r="M69" s="40">
        <v>1349.11</v>
      </c>
      <c r="N69" s="21"/>
    </row>
    <row r="70" spans="1:14" ht="15.75" customHeight="1" x14ac:dyDescent="0.25">
      <c r="A70" s="5">
        <v>70</v>
      </c>
      <c r="B70" s="6" t="s">
        <v>98</v>
      </c>
      <c r="C70" s="7" t="s">
        <v>97</v>
      </c>
      <c r="D70" s="8">
        <v>7.16</v>
      </c>
      <c r="E70" s="9">
        <v>5.95</v>
      </c>
      <c r="F70" s="8">
        <v>6.56</v>
      </c>
      <c r="G70" s="10">
        <v>467</v>
      </c>
      <c r="H70" s="11">
        <v>442.73</v>
      </c>
      <c r="I70" s="43">
        <v>300</v>
      </c>
      <c r="J70" s="42">
        <f t="shared" si="4"/>
        <v>310</v>
      </c>
      <c r="K70" s="42">
        <f t="shared" si="5"/>
        <v>312.00186045365035</v>
      </c>
      <c r="L70" s="12">
        <v>371.36</v>
      </c>
      <c r="M70" s="39">
        <v>371.36</v>
      </c>
      <c r="N70" s="13"/>
    </row>
    <row r="71" spans="1:14" ht="15.75" customHeight="1" x14ac:dyDescent="0.25">
      <c r="A71" s="14">
        <v>71</v>
      </c>
      <c r="B71" s="15" t="s">
        <v>99</v>
      </c>
      <c r="C71" s="16" t="s">
        <v>97</v>
      </c>
      <c r="D71" s="17">
        <v>4.93</v>
      </c>
      <c r="E71" s="18">
        <v>5.95</v>
      </c>
      <c r="F71" s="17">
        <v>5.44</v>
      </c>
      <c r="G71" s="19">
        <v>467</v>
      </c>
      <c r="H71" s="20">
        <v>441.56</v>
      </c>
      <c r="I71" s="44">
        <v>300</v>
      </c>
      <c r="J71" s="42">
        <f t="shared" si="4"/>
        <v>310</v>
      </c>
      <c r="K71" s="42">
        <f t="shared" si="5"/>
        <v>311.51456758672037</v>
      </c>
      <c r="L71" s="12">
        <v>370.78</v>
      </c>
      <c r="M71" s="40">
        <v>370.78</v>
      </c>
      <c r="N71" s="21"/>
    </row>
    <row r="72" spans="1:14" ht="15.75" customHeight="1" x14ac:dyDescent="0.25">
      <c r="A72" s="5">
        <v>72</v>
      </c>
      <c r="B72" s="6" t="s">
        <v>100</v>
      </c>
      <c r="C72" s="7" t="s">
        <v>101</v>
      </c>
      <c r="D72" s="8">
        <v>6.11</v>
      </c>
      <c r="E72" s="38">
        <v>6.0714285710000002</v>
      </c>
      <c r="F72" s="36">
        <v>6.0914016000000002</v>
      </c>
      <c r="G72" s="10">
        <v>2800</v>
      </c>
      <c r="H72" s="37">
        <v>1500</v>
      </c>
      <c r="I72" s="43">
        <v>725</v>
      </c>
      <c r="J72" s="42">
        <v>800</v>
      </c>
      <c r="K72" s="42">
        <f t="shared" si="5"/>
        <v>1128.6458942202182</v>
      </c>
      <c r="L72" s="24">
        <v>1343.37</v>
      </c>
      <c r="M72" s="39">
        <v>955.87</v>
      </c>
      <c r="N72" s="13"/>
    </row>
    <row r="73" spans="1:14" ht="15.75" customHeight="1" x14ac:dyDescent="0.25">
      <c r="A73" s="14">
        <v>73</v>
      </c>
      <c r="B73" s="15" t="s">
        <v>102</v>
      </c>
      <c r="C73" s="16" t="s">
        <v>101</v>
      </c>
      <c r="D73" s="17">
        <v>5.03</v>
      </c>
      <c r="E73" s="18">
        <v>4.24</v>
      </c>
      <c r="F73" s="17">
        <v>4.63</v>
      </c>
      <c r="G73" s="19">
        <v>435</v>
      </c>
      <c r="H73" s="20">
        <v>504.3</v>
      </c>
      <c r="I73" s="44">
        <v>341.67</v>
      </c>
      <c r="J73" s="42">
        <v>165</v>
      </c>
      <c r="K73" s="42">
        <f t="shared" si="5"/>
        <v>0</v>
      </c>
      <c r="L73" s="22">
        <v>0</v>
      </c>
      <c r="M73" s="40">
        <v>422.98</v>
      </c>
      <c r="N73" s="21"/>
    </row>
    <row r="74" spans="1:14" ht="15.75" customHeight="1" x14ac:dyDescent="0.25">
      <c r="A74" s="5">
        <v>74</v>
      </c>
      <c r="B74" s="6" t="s">
        <v>103</v>
      </c>
      <c r="C74" s="7" t="s">
        <v>101</v>
      </c>
      <c r="D74" s="8">
        <v>5.57</v>
      </c>
      <c r="E74" s="9">
        <v>4.0599999999999996</v>
      </c>
      <c r="F74" s="8">
        <v>4.82</v>
      </c>
      <c r="G74" s="10">
        <v>400</v>
      </c>
      <c r="H74" s="11">
        <v>273.77</v>
      </c>
      <c r="I74" s="43">
        <v>221.67</v>
      </c>
      <c r="J74" s="42">
        <v>165</v>
      </c>
      <c r="K74" s="42">
        <f t="shared" si="5"/>
        <v>0</v>
      </c>
      <c r="L74" s="22">
        <v>0</v>
      </c>
      <c r="M74" s="39">
        <v>247.72</v>
      </c>
      <c r="N74" s="13"/>
    </row>
    <row r="75" spans="1:14" ht="15.75" customHeight="1" x14ac:dyDescent="0.25">
      <c r="A75" s="14">
        <v>75</v>
      </c>
      <c r="B75" s="15" t="s">
        <v>104</v>
      </c>
      <c r="C75" s="16" t="s">
        <v>105</v>
      </c>
      <c r="D75" s="17">
        <v>7.04</v>
      </c>
      <c r="E75" s="18">
        <v>0</v>
      </c>
      <c r="F75" s="23">
        <v>3.5210937499999999</v>
      </c>
      <c r="G75" s="19">
        <v>17115</v>
      </c>
      <c r="H75" s="20">
        <v>3261.15</v>
      </c>
      <c r="I75" s="44">
        <v>0</v>
      </c>
      <c r="J75" s="42">
        <f t="shared" si="4"/>
        <v>0</v>
      </c>
      <c r="K75" s="42">
        <f t="shared" si="5"/>
        <v>0</v>
      </c>
      <c r="L75" s="12">
        <v>0</v>
      </c>
      <c r="M75" s="40">
        <v>0</v>
      </c>
      <c r="N75" s="21" t="s">
        <v>14</v>
      </c>
    </row>
    <row r="76" spans="1:14" ht="15.75" customHeight="1" x14ac:dyDescent="0.25">
      <c r="A76" s="5">
        <v>76</v>
      </c>
      <c r="B76" s="6" t="s">
        <v>106</v>
      </c>
      <c r="C76" s="7" t="s">
        <v>105</v>
      </c>
      <c r="D76" s="8">
        <v>5.68</v>
      </c>
      <c r="E76" s="9">
        <v>0</v>
      </c>
      <c r="F76" s="36">
        <v>2.8409614580000002</v>
      </c>
      <c r="G76" s="10">
        <v>18665</v>
      </c>
      <c r="H76" s="11">
        <v>12213.69</v>
      </c>
      <c r="I76" s="43">
        <v>0</v>
      </c>
      <c r="J76" s="42">
        <f t="shared" si="4"/>
        <v>0</v>
      </c>
      <c r="K76" s="42">
        <f t="shared" si="5"/>
        <v>0</v>
      </c>
      <c r="L76" s="12">
        <v>0</v>
      </c>
      <c r="M76" s="39">
        <v>0</v>
      </c>
      <c r="N76" s="13" t="s">
        <v>14</v>
      </c>
    </row>
    <row r="77" spans="1:14" ht="15.75" customHeight="1" x14ac:dyDescent="0.25">
      <c r="A77" s="14">
        <v>77</v>
      </c>
      <c r="B77" s="15" t="s">
        <v>107</v>
      </c>
      <c r="C77" s="16" t="s">
        <v>105</v>
      </c>
      <c r="D77" s="17">
        <v>6.45</v>
      </c>
      <c r="E77" s="18">
        <v>3.17</v>
      </c>
      <c r="F77" s="17">
        <v>4.8099999999999996</v>
      </c>
      <c r="G77" s="19">
        <v>22635</v>
      </c>
      <c r="H77" s="20">
        <v>5942.82</v>
      </c>
      <c r="I77" s="44">
        <v>1033.33</v>
      </c>
      <c r="J77" s="42">
        <f t="shared" si="4"/>
        <v>0</v>
      </c>
      <c r="K77" s="42">
        <f t="shared" si="5"/>
        <v>0</v>
      </c>
      <c r="L77" s="26">
        <v>0</v>
      </c>
      <c r="M77" s="40">
        <v>3488.07</v>
      </c>
      <c r="N77" s="21"/>
    </row>
    <row r="78" spans="1:14" ht="15.75" customHeight="1" x14ac:dyDescent="0.25">
      <c r="A78" s="5">
        <v>78</v>
      </c>
      <c r="B78" s="6" t="s">
        <v>108</v>
      </c>
      <c r="C78" s="7" t="s">
        <v>105</v>
      </c>
      <c r="D78" s="8">
        <v>5.74</v>
      </c>
      <c r="E78" s="9">
        <v>3.65</v>
      </c>
      <c r="F78" s="8">
        <v>4.7</v>
      </c>
      <c r="G78" s="10">
        <v>26028</v>
      </c>
      <c r="H78" s="11">
        <v>10882.4</v>
      </c>
      <c r="I78" s="43">
        <v>2220</v>
      </c>
      <c r="J78" s="42">
        <v>2850</v>
      </c>
      <c r="K78" s="42">
        <f t="shared" si="5"/>
        <v>0</v>
      </c>
      <c r="L78" s="26">
        <v>0</v>
      </c>
      <c r="M78" s="39">
        <v>6551.2</v>
      </c>
      <c r="N78" s="13"/>
    </row>
    <row r="79" spans="1:14" ht="15.75" customHeight="1" x14ac:dyDescent="0.25">
      <c r="A79" s="14">
        <v>79</v>
      </c>
      <c r="B79" s="15" t="s">
        <v>109</v>
      </c>
      <c r="C79" s="16" t="s">
        <v>105</v>
      </c>
      <c r="D79" s="17">
        <v>5.27</v>
      </c>
      <c r="E79" s="18">
        <v>3.9</v>
      </c>
      <c r="F79" s="17">
        <v>4.58</v>
      </c>
      <c r="G79" s="19">
        <v>1405</v>
      </c>
      <c r="H79" s="20">
        <v>796.09</v>
      </c>
      <c r="I79" s="44">
        <v>566.66999999999996</v>
      </c>
      <c r="J79" s="42">
        <f t="shared" si="4"/>
        <v>0</v>
      </c>
      <c r="K79" s="42">
        <f t="shared" si="5"/>
        <v>0</v>
      </c>
      <c r="L79" s="12">
        <v>0</v>
      </c>
      <c r="M79" s="40">
        <v>681.38</v>
      </c>
      <c r="N79" s="21"/>
    </row>
    <row r="80" spans="1:14" ht="15.75" customHeight="1" x14ac:dyDescent="0.25">
      <c r="A80" s="5">
        <v>80</v>
      </c>
      <c r="B80" s="6" t="s">
        <v>110</v>
      </c>
      <c r="C80" s="7" t="s">
        <v>105</v>
      </c>
      <c r="D80" s="8">
        <v>5.64</v>
      </c>
      <c r="E80" s="9">
        <v>3.19</v>
      </c>
      <c r="F80" s="8">
        <v>4.41</v>
      </c>
      <c r="G80" s="10">
        <v>2966.4</v>
      </c>
      <c r="H80" s="11">
        <v>1102.95</v>
      </c>
      <c r="I80" s="43">
        <v>1200</v>
      </c>
      <c r="J80" s="42">
        <f t="shared" si="4"/>
        <v>0</v>
      </c>
      <c r="K80" s="42">
        <f t="shared" si="5"/>
        <v>0</v>
      </c>
      <c r="L80" s="26">
        <v>0</v>
      </c>
      <c r="M80" s="39">
        <v>1151.47</v>
      </c>
      <c r="N80" s="13"/>
    </row>
    <row r="81" spans="1:14" ht="15.75" customHeight="1" x14ac:dyDescent="0.25">
      <c r="A81" s="14">
        <v>81</v>
      </c>
      <c r="B81" s="15" t="s">
        <v>111</v>
      </c>
      <c r="C81" s="16" t="s">
        <v>105</v>
      </c>
      <c r="D81" s="17">
        <v>3.76</v>
      </c>
      <c r="E81" s="18">
        <v>4.33</v>
      </c>
      <c r="F81" s="17">
        <v>4.04</v>
      </c>
      <c r="G81" s="19">
        <v>4355</v>
      </c>
      <c r="H81" s="20">
        <v>1639.34</v>
      </c>
      <c r="I81" s="44">
        <v>1833.33</v>
      </c>
      <c r="J81" s="42">
        <f t="shared" si="4"/>
        <v>0</v>
      </c>
      <c r="K81" s="42">
        <f t="shared" si="5"/>
        <v>0</v>
      </c>
      <c r="L81" s="26">
        <v>0</v>
      </c>
      <c r="M81" s="40">
        <v>1736.34</v>
      </c>
      <c r="N81" s="21"/>
    </row>
    <row r="82" spans="1:14" ht="15.75" customHeight="1" x14ac:dyDescent="0.25">
      <c r="A82" s="5">
        <v>82</v>
      </c>
      <c r="B82" s="6" t="s">
        <v>112</v>
      </c>
      <c r="C82" s="7" t="s">
        <v>105</v>
      </c>
      <c r="D82" s="8">
        <v>5.85</v>
      </c>
      <c r="E82" s="9">
        <v>3.53</v>
      </c>
      <c r="F82" s="8">
        <v>4.6900000000000004</v>
      </c>
      <c r="G82" s="10">
        <v>2966.4</v>
      </c>
      <c r="H82" s="11">
        <v>1015.32</v>
      </c>
      <c r="I82" s="43">
        <v>0</v>
      </c>
      <c r="J82" s="42">
        <f t="shared" si="4"/>
        <v>0</v>
      </c>
      <c r="K82" s="42">
        <f t="shared" si="5"/>
        <v>0</v>
      </c>
      <c r="L82" s="12">
        <v>0</v>
      </c>
      <c r="M82" s="39">
        <v>0</v>
      </c>
      <c r="N82" s="13" t="s">
        <v>14</v>
      </c>
    </row>
    <row r="83" spans="1:14" ht="15.75" customHeight="1" x14ac:dyDescent="0.25">
      <c r="A83" s="14">
        <v>83</v>
      </c>
      <c r="B83" s="15" t="s">
        <v>113</v>
      </c>
      <c r="C83" s="16" t="s">
        <v>94</v>
      </c>
      <c r="D83" s="17">
        <v>5.96</v>
      </c>
      <c r="E83" s="18">
        <v>6.56</v>
      </c>
      <c r="F83" s="17">
        <v>6.26</v>
      </c>
      <c r="G83" s="20">
        <v>694.6</v>
      </c>
      <c r="H83" s="20">
        <v>173.29</v>
      </c>
      <c r="I83" s="44">
        <v>543.33000000000004</v>
      </c>
      <c r="J83" s="42">
        <f t="shared" si="4"/>
        <v>300</v>
      </c>
      <c r="K83" s="42">
        <f t="shared" si="5"/>
        <v>301.03777094772585</v>
      </c>
      <c r="L83" s="12">
        <v>358.31</v>
      </c>
      <c r="M83" s="40">
        <v>358.31</v>
      </c>
      <c r="N83" s="21"/>
    </row>
    <row r="84" spans="1:14" ht="15.75" customHeight="1" x14ac:dyDescent="0.25">
      <c r="A84" s="5">
        <v>84</v>
      </c>
      <c r="B84" s="6" t="s">
        <v>114</v>
      </c>
      <c r="C84" s="7" t="s">
        <v>115</v>
      </c>
      <c r="D84" s="8">
        <v>3.63</v>
      </c>
      <c r="E84" s="9">
        <v>7.1</v>
      </c>
      <c r="F84" s="8">
        <v>5.37</v>
      </c>
      <c r="G84" s="10">
        <v>1300</v>
      </c>
      <c r="H84" s="11">
        <v>816.71</v>
      </c>
      <c r="I84" s="43">
        <v>1300</v>
      </c>
      <c r="J84" s="42">
        <f t="shared" si="4"/>
        <v>890</v>
      </c>
      <c r="K84" s="42">
        <f t="shared" si="5"/>
        <v>889.19185973105709</v>
      </c>
      <c r="L84" s="22">
        <f>M84</f>
        <v>1058.3599999999999</v>
      </c>
      <c r="M84" s="39">
        <v>1058.3599999999999</v>
      </c>
      <c r="N84" s="13"/>
    </row>
    <row r="85" spans="1:14" ht="15.75" customHeight="1" x14ac:dyDescent="0.25">
      <c r="A85" s="14">
        <v>85</v>
      </c>
      <c r="B85" s="15" t="s">
        <v>116</v>
      </c>
      <c r="C85" s="16" t="s">
        <v>115</v>
      </c>
      <c r="D85" s="17">
        <v>3.94</v>
      </c>
      <c r="E85" s="18">
        <v>2.0699999999999998</v>
      </c>
      <c r="F85" s="17">
        <v>3</v>
      </c>
      <c r="G85" s="19">
        <v>10000</v>
      </c>
      <c r="H85" s="20">
        <v>1781.3</v>
      </c>
      <c r="I85" s="44">
        <v>0</v>
      </c>
      <c r="J85" s="42">
        <f t="shared" si="4"/>
        <v>0</v>
      </c>
      <c r="K85" s="42">
        <f t="shared" si="5"/>
        <v>0</v>
      </c>
      <c r="L85" s="12">
        <v>0</v>
      </c>
      <c r="M85" s="40">
        <v>0</v>
      </c>
      <c r="N85" s="21" t="s">
        <v>37</v>
      </c>
    </row>
    <row r="86" spans="1:14" ht="15.75" customHeight="1" x14ac:dyDescent="0.25">
      <c r="A86" s="5">
        <v>86</v>
      </c>
      <c r="B86" s="6" t="s">
        <v>117</v>
      </c>
      <c r="C86" s="7" t="s">
        <v>118</v>
      </c>
      <c r="D86" s="8">
        <v>6.32</v>
      </c>
      <c r="E86" s="9">
        <v>5.83</v>
      </c>
      <c r="F86" s="8">
        <v>6.07</v>
      </c>
      <c r="G86" s="10">
        <v>2374</v>
      </c>
      <c r="H86" s="11">
        <v>1015.38</v>
      </c>
      <c r="I86" s="43">
        <v>1533.33</v>
      </c>
      <c r="J86" s="42">
        <f t="shared" si="4"/>
        <v>970</v>
      </c>
      <c r="K86" s="42">
        <f t="shared" si="5"/>
        <v>969.59518277450377</v>
      </c>
      <c r="L86" s="26">
        <v>1154.06</v>
      </c>
      <c r="M86" s="39">
        <v>1274.3599999999999</v>
      </c>
      <c r="N86" s="13"/>
    </row>
    <row r="87" spans="1:14" ht="15.75" customHeight="1" x14ac:dyDescent="0.25">
      <c r="A87" s="14">
        <v>87</v>
      </c>
      <c r="B87" s="15" t="s">
        <v>119</v>
      </c>
      <c r="C87" s="16" t="s">
        <v>120</v>
      </c>
      <c r="D87" s="17">
        <v>6.84</v>
      </c>
      <c r="E87" s="18">
        <v>7.29</v>
      </c>
      <c r="F87" s="17">
        <v>7.07</v>
      </c>
      <c r="G87" s="19">
        <v>1400</v>
      </c>
      <c r="H87" s="20">
        <v>632.39</v>
      </c>
      <c r="I87" s="44">
        <v>1400</v>
      </c>
      <c r="J87" s="42">
        <f t="shared" si="4"/>
        <v>850</v>
      </c>
      <c r="K87" s="42">
        <f t="shared" si="5"/>
        <v>853.77070926594013</v>
      </c>
      <c r="L87" s="26">
        <v>1016.2</v>
      </c>
      <c r="M87" s="40">
        <v>1016.2</v>
      </c>
      <c r="N87" s="21"/>
    </row>
    <row r="88" spans="1:14" ht="15.75" customHeight="1" x14ac:dyDescent="0.25">
      <c r="A88" s="5">
        <v>88</v>
      </c>
      <c r="B88" s="6" t="s">
        <v>121</v>
      </c>
      <c r="C88" s="7" t="s">
        <v>120</v>
      </c>
      <c r="D88" s="8">
        <v>5.76</v>
      </c>
      <c r="E88" s="9">
        <v>7.05</v>
      </c>
      <c r="F88" s="8">
        <v>6.4</v>
      </c>
      <c r="G88" s="10">
        <v>4186</v>
      </c>
      <c r="H88" s="11">
        <v>2148.02</v>
      </c>
      <c r="I88" s="43">
        <v>4061.89</v>
      </c>
      <c r="J88" s="42">
        <f t="shared" si="4"/>
        <v>2610</v>
      </c>
      <c r="K88" s="42">
        <f t="shared" si="5"/>
        <v>2608.6551503004139</v>
      </c>
      <c r="L88" s="26">
        <v>3104.95</v>
      </c>
      <c r="M88" s="39">
        <v>3104.95</v>
      </c>
      <c r="N88" s="13"/>
    </row>
    <row r="89" spans="1:14" ht="15.75" customHeight="1" x14ac:dyDescent="0.25">
      <c r="A89" s="14">
        <v>89</v>
      </c>
      <c r="B89" s="15" t="s">
        <v>122</v>
      </c>
      <c r="C89" s="16" t="s">
        <v>120</v>
      </c>
      <c r="D89" s="17">
        <v>4.54</v>
      </c>
      <c r="E89" s="18">
        <v>7.81</v>
      </c>
      <c r="F89" s="17">
        <v>6.17</v>
      </c>
      <c r="G89" s="19">
        <v>1330</v>
      </c>
      <c r="H89" s="20">
        <v>906.79</v>
      </c>
      <c r="I89" s="44">
        <v>1330</v>
      </c>
      <c r="J89" s="42">
        <f t="shared" si="4"/>
        <v>940</v>
      </c>
      <c r="K89" s="42">
        <f t="shared" si="5"/>
        <v>939.63507305946405</v>
      </c>
      <c r="L89" s="26">
        <v>1118.4000000000001</v>
      </c>
      <c r="M89" s="40">
        <v>1118.4000000000001</v>
      </c>
      <c r="N89" s="21"/>
    </row>
    <row r="90" spans="1:14" ht="15.75" customHeight="1" x14ac:dyDescent="0.25">
      <c r="A90" s="5">
        <v>90</v>
      </c>
      <c r="B90" s="6" t="s">
        <v>123</v>
      </c>
      <c r="C90" s="7" t="s">
        <v>124</v>
      </c>
      <c r="D90" s="8">
        <v>5.93</v>
      </c>
      <c r="E90" s="9">
        <v>7.56</v>
      </c>
      <c r="F90" s="8">
        <v>6.74</v>
      </c>
      <c r="G90" s="10">
        <v>100</v>
      </c>
      <c r="H90" s="11">
        <v>39.31</v>
      </c>
      <c r="I90" s="43">
        <v>100</v>
      </c>
      <c r="J90" s="42">
        <v>100</v>
      </c>
      <c r="K90" s="42">
        <f t="shared" si="5"/>
        <v>58.525553638521338</v>
      </c>
      <c r="L90" s="12">
        <v>69.66</v>
      </c>
      <c r="M90" s="39">
        <v>69.66</v>
      </c>
      <c r="N90" s="13"/>
    </row>
    <row r="91" spans="1:14" ht="15.75" customHeight="1" x14ac:dyDescent="0.25">
      <c r="A91" s="14">
        <v>91</v>
      </c>
      <c r="B91" s="15" t="s">
        <v>125</v>
      </c>
      <c r="C91" s="16" t="s">
        <v>124</v>
      </c>
      <c r="D91" s="17">
        <v>5.79</v>
      </c>
      <c r="E91" s="18">
        <v>7.61</v>
      </c>
      <c r="F91" s="17">
        <v>6.7</v>
      </c>
      <c r="G91" s="19">
        <v>100</v>
      </c>
      <c r="H91" s="20">
        <v>67.349999999999994</v>
      </c>
      <c r="I91" s="44">
        <v>100</v>
      </c>
      <c r="J91" s="42">
        <v>100</v>
      </c>
      <c r="K91" s="42">
        <f t="shared" si="5"/>
        <v>70.29619685522654</v>
      </c>
      <c r="L91" s="12">
        <v>83.67</v>
      </c>
      <c r="M91" s="40">
        <v>83.67</v>
      </c>
      <c r="N91" s="21"/>
    </row>
    <row r="92" spans="1:14" ht="15.75" customHeight="1" x14ac:dyDescent="0.25">
      <c r="A92" s="5">
        <v>92</v>
      </c>
      <c r="B92" s="6" t="s">
        <v>126</v>
      </c>
      <c r="C92" s="7" t="s">
        <v>124</v>
      </c>
      <c r="D92" s="8">
        <v>6.88</v>
      </c>
      <c r="E92" s="9">
        <v>8.67</v>
      </c>
      <c r="F92" s="8">
        <v>7.77</v>
      </c>
      <c r="G92" s="10">
        <v>400</v>
      </c>
      <c r="H92" s="11">
        <v>208.02</v>
      </c>
      <c r="I92" s="43">
        <v>400</v>
      </c>
      <c r="J92" s="42">
        <f t="shared" si="4"/>
        <v>260</v>
      </c>
      <c r="K92" s="42">
        <f t="shared" si="5"/>
        <v>255.41707668169497</v>
      </c>
      <c r="L92" s="12">
        <v>304.01</v>
      </c>
      <c r="M92" s="39">
        <v>304.01</v>
      </c>
      <c r="N92" s="13"/>
    </row>
    <row r="93" spans="1:14" ht="15.75" customHeight="1" x14ac:dyDescent="0.25">
      <c r="A93" s="14">
        <v>93</v>
      </c>
      <c r="B93" s="15" t="s">
        <v>127</v>
      </c>
      <c r="C93" s="16" t="s">
        <v>128</v>
      </c>
      <c r="D93" s="17">
        <v>6.37</v>
      </c>
      <c r="E93" s="18">
        <v>7.33</v>
      </c>
      <c r="F93" s="17">
        <v>6.85</v>
      </c>
      <c r="G93" s="19">
        <v>1200</v>
      </c>
      <c r="H93" s="20">
        <v>1000</v>
      </c>
      <c r="I93" s="44">
        <v>1090.67</v>
      </c>
      <c r="J93" s="42">
        <f t="shared" si="4"/>
        <v>880</v>
      </c>
      <c r="K93" s="42">
        <f t="shared" si="5"/>
        <v>878.25297502859451</v>
      </c>
      <c r="L93" s="26">
        <v>1045.3399999999999</v>
      </c>
      <c r="M93" s="40">
        <v>1045.3399999999999</v>
      </c>
      <c r="N93" s="21"/>
    </row>
    <row r="94" spans="1:14" ht="15.75" customHeight="1" x14ac:dyDescent="0.25">
      <c r="A94" s="5">
        <v>94</v>
      </c>
      <c r="B94" s="6" t="s">
        <v>129</v>
      </c>
      <c r="C94" s="7" t="s">
        <v>128</v>
      </c>
      <c r="D94" s="8">
        <v>7.53</v>
      </c>
      <c r="E94" s="9">
        <v>7.33</v>
      </c>
      <c r="F94" s="8">
        <v>7.43</v>
      </c>
      <c r="G94" s="10">
        <v>2310</v>
      </c>
      <c r="H94" s="11">
        <v>1178.57</v>
      </c>
      <c r="I94" s="43">
        <v>2206.67</v>
      </c>
      <c r="J94" s="42">
        <f>ROUND(K94,-1)-900</f>
        <v>500</v>
      </c>
      <c r="K94" s="42">
        <f t="shared" si="5"/>
        <v>1403.3026375444936</v>
      </c>
      <c r="L94" s="26">
        <v>1670.28</v>
      </c>
      <c r="M94" s="39">
        <v>1692.62</v>
      </c>
      <c r="N94" s="13"/>
    </row>
    <row r="95" spans="1:14" ht="15.75" customHeight="1" x14ac:dyDescent="0.25">
      <c r="A95" s="14">
        <v>95</v>
      </c>
      <c r="B95" s="15" t="s">
        <v>130</v>
      </c>
      <c r="C95" s="16" t="s">
        <v>128</v>
      </c>
      <c r="D95" s="17">
        <v>6.85</v>
      </c>
      <c r="E95" s="18">
        <v>5.99</v>
      </c>
      <c r="F95" s="17">
        <v>6.42</v>
      </c>
      <c r="G95" s="19">
        <v>4225</v>
      </c>
      <c r="H95" s="20">
        <v>2327.4499999999998</v>
      </c>
      <c r="I95" s="44">
        <v>2341.67</v>
      </c>
      <c r="J95" s="42">
        <f>ROUND(K95,-1)-200</f>
        <v>1760</v>
      </c>
      <c r="K95" s="42">
        <f t="shared" si="5"/>
        <v>1961.4041990000915</v>
      </c>
      <c r="L95" s="26">
        <v>2334.56</v>
      </c>
      <c r="M95" s="40">
        <v>2334.56</v>
      </c>
      <c r="N95" s="21"/>
    </row>
    <row r="96" spans="1:14" ht="15.75" customHeight="1" x14ac:dyDescent="0.25">
      <c r="A96" s="5">
        <v>96</v>
      </c>
      <c r="B96" s="6" t="s">
        <v>131</v>
      </c>
      <c r="C96" s="7" t="s">
        <v>128</v>
      </c>
      <c r="D96" s="8">
        <v>6.26</v>
      </c>
      <c r="E96" s="9">
        <v>5.92</v>
      </c>
      <c r="F96" s="8">
        <v>6.09</v>
      </c>
      <c r="G96" s="10">
        <v>8000</v>
      </c>
      <c r="H96" s="11">
        <v>3816.86</v>
      </c>
      <c r="I96" s="43">
        <v>3400</v>
      </c>
      <c r="J96" s="42">
        <f>ROUND(K96,-1)+1100</f>
        <v>3600</v>
      </c>
      <c r="K96" s="42">
        <f t="shared" si="5"/>
        <v>2498.9974520388605</v>
      </c>
      <c r="L96" s="26">
        <v>2974.43</v>
      </c>
      <c r="M96" s="39">
        <v>3608.43</v>
      </c>
      <c r="N96" s="13"/>
    </row>
    <row r="97" spans="1:14" ht="15.75" customHeight="1" x14ac:dyDescent="0.25">
      <c r="A97" s="14">
        <v>97</v>
      </c>
      <c r="B97" s="15" t="s">
        <v>132</v>
      </c>
      <c r="C97" s="16" t="s">
        <v>128</v>
      </c>
      <c r="D97" s="17">
        <v>6.93</v>
      </c>
      <c r="E97" s="18">
        <v>6.33</v>
      </c>
      <c r="F97" s="17">
        <v>6.63</v>
      </c>
      <c r="G97" s="19">
        <v>960</v>
      </c>
      <c r="H97" s="20">
        <v>573.04</v>
      </c>
      <c r="I97" s="44">
        <v>903.33</v>
      </c>
      <c r="J97" s="42">
        <f t="shared" si="4"/>
        <v>620</v>
      </c>
      <c r="K97" s="42">
        <f t="shared" si="5"/>
        <v>620.19779558455457</v>
      </c>
      <c r="L97" s="12">
        <v>738.19</v>
      </c>
      <c r="M97" s="40">
        <v>738.19</v>
      </c>
      <c r="N97" s="21"/>
    </row>
    <row r="98" spans="1:14" ht="15.75" customHeight="1" x14ac:dyDescent="0.25">
      <c r="A98" s="5">
        <v>98</v>
      </c>
      <c r="B98" s="6" t="s">
        <v>133</v>
      </c>
      <c r="C98" s="7" t="s">
        <v>94</v>
      </c>
      <c r="D98" s="8">
        <v>6.38</v>
      </c>
      <c r="E98" s="9">
        <v>7.91</v>
      </c>
      <c r="F98" s="8">
        <v>7.14</v>
      </c>
      <c r="G98" s="10">
        <v>390</v>
      </c>
      <c r="H98" s="11">
        <v>254.11</v>
      </c>
      <c r="I98" s="43">
        <v>390</v>
      </c>
      <c r="J98" s="42">
        <f t="shared" ref="J98:J129" si="6">ROUND(K98,-1)</f>
        <v>270</v>
      </c>
      <c r="K98" s="42">
        <f t="shared" ref="K98:K129" si="7">L98*S$179</f>
        <v>270.57356516344817</v>
      </c>
      <c r="L98" s="12">
        <v>322.05</v>
      </c>
      <c r="M98" s="39">
        <v>322.05</v>
      </c>
      <c r="N98" s="13"/>
    </row>
    <row r="99" spans="1:14" ht="15.75" customHeight="1" x14ac:dyDescent="0.25">
      <c r="A99" s="14">
        <v>99</v>
      </c>
      <c r="B99" s="15" t="s">
        <v>134</v>
      </c>
      <c r="C99" s="16" t="s">
        <v>135</v>
      </c>
      <c r="D99" s="17">
        <v>6.4</v>
      </c>
      <c r="E99" s="18">
        <v>7.24</v>
      </c>
      <c r="F99" s="17">
        <v>6.82</v>
      </c>
      <c r="G99" s="19">
        <v>2400</v>
      </c>
      <c r="H99" s="20">
        <v>1987.9</v>
      </c>
      <c r="I99" s="44">
        <v>2266.67</v>
      </c>
      <c r="J99" s="42">
        <f t="shared" si="6"/>
        <v>1790</v>
      </c>
      <c r="K99" s="42">
        <f t="shared" si="7"/>
        <v>1786.5500757837685</v>
      </c>
      <c r="L99" s="26">
        <v>2126.44</v>
      </c>
      <c r="M99" s="40">
        <v>2127.29</v>
      </c>
      <c r="N99" s="21"/>
    </row>
    <row r="100" spans="1:14" ht="15.75" customHeight="1" x14ac:dyDescent="0.25">
      <c r="A100" s="5">
        <v>100</v>
      </c>
      <c r="B100" s="6" t="s">
        <v>136</v>
      </c>
      <c r="C100" s="7" t="s">
        <v>135</v>
      </c>
      <c r="D100" s="8">
        <v>5.48</v>
      </c>
      <c r="E100" s="9">
        <v>7.14</v>
      </c>
      <c r="F100" s="8">
        <v>6.31</v>
      </c>
      <c r="G100" s="10">
        <v>2560</v>
      </c>
      <c r="H100" s="11">
        <v>1691.36</v>
      </c>
      <c r="I100" s="43">
        <v>1913.33</v>
      </c>
      <c r="J100" s="42">
        <f t="shared" si="6"/>
        <v>1510</v>
      </c>
      <c r="K100" s="42">
        <f t="shared" si="7"/>
        <v>1513.9517247422148</v>
      </c>
      <c r="L100" s="26">
        <v>1801.98</v>
      </c>
      <c r="M100" s="39">
        <v>1802.34</v>
      </c>
      <c r="N100" s="13"/>
    </row>
    <row r="101" spans="1:14" ht="15.75" customHeight="1" x14ac:dyDescent="0.25">
      <c r="A101" s="14">
        <v>101</v>
      </c>
      <c r="B101" s="15" t="s">
        <v>137</v>
      </c>
      <c r="C101" s="16" t="s">
        <v>135</v>
      </c>
      <c r="D101" s="17">
        <v>6.6</v>
      </c>
      <c r="E101" s="18">
        <v>8.43</v>
      </c>
      <c r="F101" s="17">
        <v>7.51</v>
      </c>
      <c r="G101" s="19">
        <v>1000</v>
      </c>
      <c r="H101" s="20">
        <v>514.26</v>
      </c>
      <c r="I101" s="44">
        <v>1000</v>
      </c>
      <c r="J101" s="42">
        <f t="shared" si="6"/>
        <v>630</v>
      </c>
      <c r="K101" s="42">
        <f t="shared" si="7"/>
        <v>633.88400386436376</v>
      </c>
      <c r="L101" s="12">
        <v>754.48</v>
      </c>
      <c r="M101" s="40">
        <v>757.13</v>
      </c>
      <c r="N101" s="21"/>
    </row>
    <row r="102" spans="1:14" ht="15.75" customHeight="1" x14ac:dyDescent="0.25">
      <c r="A102" s="5">
        <v>102</v>
      </c>
      <c r="B102" s="6" t="s">
        <v>138</v>
      </c>
      <c r="C102" s="7" t="s">
        <v>135</v>
      </c>
      <c r="D102" s="8">
        <v>6.05</v>
      </c>
      <c r="E102" s="9">
        <v>4.7699999999999996</v>
      </c>
      <c r="F102" s="8">
        <v>5.41</v>
      </c>
      <c r="G102" s="10">
        <v>1536.46</v>
      </c>
      <c r="H102" s="11">
        <v>731.01</v>
      </c>
      <c r="I102" s="43">
        <v>0</v>
      </c>
      <c r="J102" s="42">
        <f t="shared" si="6"/>
        <v>0</v>
      </c>
      <c r="K102" s="42">
        <f t="shared" si="7"/>
        <v>0</v>
      </c>
      <c r="L102" s="12">
        <v>0</v>
      </c>
      <c r="M102" s="39">
        <v>0</v>
      </c>
      <c r="N102" s="13" t="s">
        <v>37</v>
      </c>
    </row>
    <row r="103" spans="1:14" ht="15.75" customHeight="1" x14ac:dyDescent="0.25">
      <c r="A103" s="14">
        <v>103</v>
      </c>
      <c r="B103" s="15" t="s">
        <v>139</v>
      </c>
      <c r="C103" s="16" t="s">
        <v>135</v>
      </c>
      <c r="D103" s="17">
        <v>6.37</v>
      </c>
      <c r="E103" s="18">
        <v>5.17</v>
      </c>
      <c r="F103" s="17">
        <v>5.77</v>
      </c>
      <c r="G103" s="19">
        <v>683.58</v>
      </c>
      <c r="H103" s="20">
        <v>518.11</v>
      </c>
      <c r="I103" s="44">
        <v>611.19000000000005</v>
      </c>
      <c r="J103" s="42">
        <f t="shared" si="6"/>
        <v>350</v>
      </c>
      <c r="K103" s="42">
        <f t="shared" si="7"/>
        <v>352.80843725845915</v>
      </c>
      <c r="L103" s="12">
        <v>419.93</v>
      </c>
      <c r="M103" s="40">
        <v>564.65</v>
      </c>
      <c r="N103" s="21"/>
    </row>
    <row r="104" spans="1:14" ht="15.75" customHeight="1" x14ac:dyDescent="0.25">
      <c r="A104" s="5">
        <v>104</v>
      </c>
      <c r="B104" s="6" t="s">
        <v>140</v>
      </c>
      <c r="C104" s="7" t="s">
        <v>135</v>
      </c>
      <c r="D104" s="8">
        <v>6.4</v>
      </c>
      <c r="E104" s="9">
        <v>6.27</v>
      </c>
      <c r="F104" s="8">
        <v>6.34</v>
      </c>
      <c r="G104" s="10">
        <v>1692.5</v>
      </c>
      <c r="H104" s="11">
        <v>1201.94</v>
      </c>
      <c r="I104" s="43">
        <v>1264</v>
      </c>
      <c r="J104" s="42">
        <f t="shared" si="6"/>
        <v>1040</v>
      </c>
      <c r="K104" s="42">
        <f t="shared" si="7"/>
        <v>1035.8922174804429</v>
      </c>
      <c r="L104" s="26">
        <v>1232.97</v>
      </c>
      <c r="M104" s="39">
        <v>1232.97</v>
      </c>
      <c r="N104" s="13"/>
    </row>
    <row r="105" spans="1:14" ht="15.75" customHeight="1" x14ac:dyDescent="0.25">
      <c r="A105" s="14">
        <v>105</v>
      </c>
      <c r="B105" s="15" t="s">
        <v>141</v>
      </c>
      <c r="C105" s="16" t="s">
        <v>135</v>
      </c>
      <c r="D105" s="17">
        <v>6.27</v>
      </c>
      <c r="E105" s="18">
        <v>6.83</v>
      </c>
      <c r="F105" s="17">
        <v>6.55</v>
      </c>
      <c r="G105" s="19">
        <v>11570</v>
      </c>
      <c r="H105" s="20">
        <v>6009.84</v>
      </c>
      <c r="I105" s="44">
        <v>6166.67</v>
      </c>
      <c r="J105" s="42">
        <f t="shared" si="6"/>
        <v>5120</v>
      </c>
      <c r="K105" s="42">
        <f t="shared" si="7"/>
        <v>5115.1132241639953</v>
      </c>
      <c r="L105" s="26">
        <v>6088.26</v>
      </c>
      <c r="M105" s="40">
        <v>6088.26</v>
      </c>
      <c r="N105" s="21"/>
    </row>
    <row r="106" spans="1:14" ht="15.75" customHeight="1" x14ac:dyDescent="0.25">
      <c r="A106" s="5">
        <v>106</v>
      </c>
      <c r="B106" s="6" t="s">
        <v>142</v>
      </c>
      <c r="C106" s="7" t="s">
        <v>135</v>
      </c>
      <c r="D106" s="8">
        <v>5.94</v>
      </c>
      <c r="E106" s="9">
        <v>7.7</v>
      </c>
      <c r="F106" s="8">
        <v>6.82</v>
      </c>
      <c r="G106" s="10">
        <v>300</v>
      </c>
      <c r="H106" s="11">
        <v>293.22000000000003</v>
      </c>
      <c r="I106" s="43">
        <v>300</v>
      </c>
      <c r="J106" s="42">
        <f t="shared" si="6"/>
        <v>250</v>
      </c>
      <c r="K106" s="42">
        <f t="shared" si="7"/>
        <v>246.38535544118241</v>
      </c>
      <c r="L106" s="12">
        <v>293.26</v>
      </c>
      <c r="M106" s="39">
        <v>296.61</v>
      </c>
      <c r="N106" s="13"/>
    </row>
    <row r="107" spans="1:14" ht="15.75" customHeight="1" x14ac:dyDescent="0.25">
      <c r="A107" s="14">
        <v>107</v>
      </c>
      <c r="B107" s="15" t="s">
        <v>143</v>
      </c>
      <c r="C107" s="16" t="s">
        <v>135</v>
      </c>
      <c r="D107" s="17">
        <v>7</v>
      </c>
      <c r="E107" s="18">
        <v>6.29</v>
      </c>
      <c r="F107" s="17">
        <v>6.65</v>
      </c>
      <c r="G107" s="19">
        <v>462.5</v>
      </c>
      <c r="H107" s="20">
        <v>340.8</v>
      </c>
      <c r="I107" s="44">
        <v>340</v>
      </c>
      <c r="J107" s="42">
        <f t="shared" si="6"/>
        <v>290</v>
      </c>
      <c r="K107" s="42">
        <f t="shared" si="7"/>
        <v>285.90648726943459</v>
      </c>
      <c r="L107" s="12">
        <v>340.3</v>
      </c>
      <c r="M107" s="40">
        <v>340.4</v>
      </c>
      <c r="N107" s="21"/>
    </row>
    <row r="108" spans="1:14" ht="15.75" customHeight="1" x14ac:dyDescent="0.25">
      <c r="A108" s="5">
        <v>108</v>
      </c>
      <c r="B108" s="6" t="s">
        <v>144</v>
      </c>
      <c r="C108" s="7" t="s">
        <v>145</v>
      </c>
      <c r="D108" s="8">
        <v>7.41</v>
      </c>
      <c r="E108" s="9">
        <v>7.54</v>
      </c>
      <c r="F108" s="8">
        <v>7.47</v>
      </c>
      <c r="G108" s="10">
        <v>2468.6</v>
      </c>
      <c r="H108" s="11">
        <v>1659.78</v>
      </c>
      <c r="I108" s="43">
        <v>2312.1999999999998</v>
      </c>
      <c r="J108" s="42">
        <f t="shared" si="6"/>
        <v>1670</v>
      </c>
      <c r="K108" s="42">
        <f t="shared" si="7"/>
        <v>1668.5495875763277</v>
      </c>
      <c r="L108" s="26">
        <v>1985.99</v>
      </c>
      <c r="M108" s="39">
        <v>1985.99</v>
      </c>
      <c r="N108" s="13"/>
    </row>
    <row r="109" spans="1:14" ht="15.75" customHeight="1" x14ac:dyDescent="0.25">
      <c r="A109" s="14">
        <v>109</v>
      </c>
      <c r="B109" s="15" t="s">
        <v>146</v>
      </c>
      <c r="C109" s="16" t="s">
        <v>40</v>
      </c>
      <c r="D109" s="17">
        <v>6.46</v>
      </c>
      <c r="E109" s="18">
        <v>6.25</v>
      </c>
      <c r="F109" s="17">
        <v>6.35</v>
      </c>
      <c r="G109" s="19">
        <v>2468.6</v>
      </c>
      <c r="H109" s="20">
        <v>1492.66</v>
      </c>
      <c r="I109" s="44">
        <v>1000</v>
      </c>
      <c r="J109" s="42">
        <f t="shared" si="6"/>
        <v>1050</v>
      </c>
      <c r="K109" s="42">
        <f t="shared" si="7"/>
        <v>1047.1167566221402</v>
      </c>
      <c r="L109" s="26">
        <v>1246.33</v>
      </c>
      <c r="M109" s="40">
        <v>1246.33</v>
      </c>
      <c r="N109" s="21"/>
    </row>
    <row r="110" spans="1:14" ht="15.75" customHeight="1" x14ac:dyDescent="0.25">
      <c r="A110" s="5">
        <v>110</v>
      </c>
      <c r="B110" s="6" t="s">
        <v>147</v>
      </c>
      <c r="C110" s="7" t="s">
        <v>145</v>
      </c>
      <c r="D110" s="8">
        <v>6.87</v>
      </c>
      <c r="E110" s="9">
        <v>7.54</v>
      </c>
      <c r="F110" s="8">
        <v>7.21</v>
      </c>
      <c r="G110" s="10">
        <v>2468.6</v>
      </c>
      <c r="H110" s="11">
        <v>1871.85</v>
      </c>
      <c r="I110" s="43">
        <v>2312.1999999999998</v>
      </c>
      <c r="J110" s="42">
        <f t="shared" si="6"/>
        <v>1760</v>
      </c>
      <c r="K110" s="42">
        <f t="shared" si="7"/>
        <v>1757.6401662129745</v>
      </c>
      <c r="L110" s="26">
        <v>2092.0300000000002</v>
      </c>
      <c r="M110" s="39">
        <v>2092.0300000000002</v>
      </c>
      <c r="N110" s="13"/>
    </row>
    <row r="111" spans="1:14" ht="15.75" customHeight="1" x14ac:dyDescent="0.25">
      <c r="A111" s="14">
        <v>111</v>
      </c>
      <c r="B111" s="15" t="s">
        <v>148</v>
      </c>
      <c r="C111" s="16" t="s">
        <v>145</v>
      </c>
      <c r="D111" s="17">
        <v>6.24</v>
      </c>
      <c r="E111" s="18">
        <v>6.67</v>
      </c>
      <c r="F111" s="17">
        <v>6.46</v>
      </c>
      <c r="G111" s="19">
        <v>756.3</v>
      </c>
      <c r="H111" s="20">
        <v>431.72</v>
      </c>
      <c r="I111" s="44">
        <v>132.1</v>
      </c>
      <c r="J111" s="42">
        <f t="shared" si="6"/>
        <v>240</v>
      </c>
      <c r="K111" s="42">
        <f t="shared" si="7"/>
        <v>236.84953813143198</v>
      </c>
      <c r="L111" s="12">
        <v>281.91000000000003</v>
      </c>
      <c r="M111" s="40">
        <v>281.91000000000003</v>
      </c>
      <c r="N111" s="21"/>
    </row>
    <row r="112" spans="1:14" ht="15.75" customHeight="1" x14ac:dyDescent="0.25">
      <c r="A112" s="5">
        <v>112</v>
      </c>
      <c r="B112" s="6" t="s">
        <v>149</v>
      </c>
      <c r="C112" s="7" t="s">
        <v>145</v>
      </c>
      <c r="D112" s="8">
        <v>6.23</v>
      </c>
      <c r="E112" s="9">
        <v>6.33</v>
      </c>
      <c r="F112" s="8">
        <v>6.28</v>
      </c>
      <c r="G112" s="10">
        <v>776.1</v>
      </c>
      <c r="H112" s="11">
        <v>378.45</v>
      </c>
      <c r="I112" s="43">
        <v>135.37</v>
      </c>
      <c r="J112" s="42">
        <f t="shared" si="6"/>
        <v>220</v>
      </c>
      <c r="K112" s="42">
        <f t="shared" si="7"/>
        <v>215.84553524651906</v>
      </c>
      <c r="L112" s="12">
        <v>256.91000000000003</v>
      </c>
      <c r="M112" s="39">
        <v>256.91000000000003</v>
      </c>
      <c r="N112" s="13"/>
    </row>
    <row r="113" spans="1:14" ht="15.75" customHeight="1" x14ac:dyDescent="0.25">
      <c r="A113" s="14">
        <v>113</v>
      </c>
      <c r="B113" s="15" t="s">
        <v>150</v>
      </c>
      <c r="C113" s="16" t="s">
        <v>145</v>
      </c>
      <c r="D113" s="17">
        <v>6.87</v>
      </c>
      <c r="E113" s="18">
        <v>6.52</v>
      </c>
      <c r="F113" s="17">
        <v>6.69</v>
      </c>
      <c r="G113" s="19">
        <v>1018</v>
      </c>
      <c r="H113" s="20">
        <v>569.62</v>
      </c>
      <c r="I113" s="44">
        <v>900.33</v>
      </c>
      <c r="J113" s="42">
        <f t="shared" si="6"/>
        <v>620</v>
      </c>
      <c r="K113" s="42">
        <f t="shared" si="7"/>
        <v>617.50088161413169</v>
      </c>
      <c r="L113" s="12">
        <v>734.98</v>
      </c>
      <c r="M113" s="40">
        <v>734.98</v>
      </c>
      <c r="N113" s="21"/>
    </row>
    <row r="114" spans="1:14" ht="15.75" customHeight="1" x14ac:dyDescent="0.25">
      <c r="A114" s="5">
        <v>114</v>
      </c>
      <c r="B114" s="6" t="s">
        <v>151</v>
      </c>
      <c r="C114" s="7" t="s">
        <v>145</v>
      </c>
      <c r="D114" s="8">
        <v>6.8</v>
      </c>
      <c r="E114" s="9">
        <v>5</v>
      </c>
      <c r="F114" s="8">
        <v>5.9</v>
      </c>
      <c r="G114" s="10">
        <v>2468.6</v>
      </c>
      <c r="H114" s="11">
        <v>1629.41</v>
      </c>
      <c r="I114" s="43">
        <v>686.67</v>
      </c>
      <c r="J114" s="42">
        <f t="shared" si="6"/>
        <v>740</v>
      </c>
      <c r="K114" s="42">
        <f t="shared" si="7"/>
        <v>743.4240797097616</v>
      </c>
      <c r="L114" s="12">
        <v>884.86</v>
      </c>
      <c r="M114" s="39">
        <v>1158.04</v>
      </c>
      <c r="N114" s="13"/>
    </row>
    <row r="115" spans="1:14" ht="15.75" customHeight="1" x14ac:dyDescent="0.25">
      <c r="A115" s="14">
        <v>115</v>
      </c>
      <c r="B115" s="15" t="s">
        <v>152</v>
      </c>
      <c r="C115" s="16" t="s">
        <v>153</v>
      </c>
      <c r="D115" s="17">
        <v>5.7</v>
      </c>
      <c r="E115" s="18">
        <v>8.08</v>
      </c>
      <c r="F115" s="17">
        <v>6.89</v>
      </c>
      <c r="G115" s="19">
        <v>2771.77</v>
      </c>
      <c r="H115" s="20">
        <v>1630.76</v>
      </c>
      <c r="I115" s="44">
        <v>2514.5100000000002</v>
      </c>
      <c r="J115" s="42">
        <f t="shared" si="6"/>
        <v>1310</v>
      </c>
      <c r="K115" s="42">
        <f t="shared" si="7"/>
        <v>1309.7340054927836</v>
      </c>
      <c r="L115" s="26">
        <v>1558.91</v>
      </c>
      <c r="M115" s="40">
        <v>1558.91</v>
      </c>
      <c r="N115" s="21"/>
    </row>
    <row r="116" spans="1:14" ht="15.75" customHeight="1" x14ac:dyDescent="0.25">
      <c r="A116" s="5">
        <v>116</v>
      </c>
      <c r="B116" s="6" t="s">
        <v>154</v>
      </c>
      <c r="C116" s="7" t="s">
        <v>155</v>
      </c>
      <c r="D116" s="8">
        <v>5.59</v>
      </c>
      <c r="E116" s="9">
        <v>5.48</v>
      </c>
      <c r="F116" s="8">
        <v>5.53</v>
      </c>
      <c r="G116" s="10">
        <v>1500</v>
      </c>
      <c r="H116" s="11">
        <v>603.32000000000005</v>
      </c>
      <c r="I116" s="43">
        <v>1000</v>
      </c>
      <c r="J116" s="42">
        <f t="shared" si="6"/>
        <v>670</v>
      </c>
      <c r="K116" s="42">
        <f t="shared" si="7"/>
        <v>673.52275810877131</v>
      </c>
      <c r="L116" s="12">
        <v>801.66</v>
      </c>
      <c r="M116" s="39">
        <v>801.66</v>
      </c>
      <c r="N116" s="13"/>
    </row>
    <row r="117" spans="1:14" ht="15.75" customHeight="1" x14ac:dyDescent="0.25">
      <c r="A117" s="14">
        <v>117</v>
      </c>
      <c r="B117" s="15" t="s">
        <v>156</v>
      </c>
      <c r="C117" s="16" t="s">
        <v>155</v>
      </c>
      <c r="D117" s="17">
        <v>6.05</v>
      </c>
      <c r="E117" s="18">
        <v>5.76</v>
      </c>
      <c r="F117" s="17">
        <v>5.91</v>
      </c>
      <c r="G117" s="19">
        <v>1850</v>
      </c>
      <c r="H117" s="20">
        <v>1278.05</v>
      </c>
      <c r="I117" s="44">
        <v>1146.67</v>
      </c>
      <c r="J117" s="42">
        <f t="shared" si="6"/>
        <v>1000</v>
      </c>
      <c r="K117" s="42">
        <f t="shared" si="7"/>
        <v>999.63090689992919</v>
      </c>
      <c r="L117" s="26">
        <v>1189.81</v>
      </c>
      <c r="M117" s="40">
        <v>1212.3599999999999</v>
      </c>
      <c r="N117" s="21"/>
    </row>
    <row r="118" spans="1:14" ht="15.75" customHeight="1" x14ac:dyDescent="0.25">
      <c r="A118" s="5">
        <v>118</v>
      </c>
      <c r="B118" s="6" t="s">
        <v>157</v>
      </c>
      <c r="C118" s="7" t="s">
        <v>155</v>
      </c>
      <c r="D118" s="8">
        <v>6.08</v>
      </c>
      <c r="E118" s="9">
        <v>5.29</v>
      </c>
      <c r="F118" s="8">
        <v>5.68</v>
      </c>
      <c r="G118" s="10">
        <v>1800</v>
      </c>
      <c r="H118" s="11">
        <v>852.17</v>
      </c>
      <c r="I118" s="43">
        <v>1000</v>
      </c>
      <c r="J118" s="42">
        <v>200</v>
      </c>
      <c r="K118" s="42">
        <f t="shared" si="7"/>
        <v>778.05547966640597</v>
      </c>
      <c r="L118" s="12">
        <v>926.08</v>
      </c>
      <c r="M118" s="39">
        <v>926.08</v>
      </c>
      <c r="N118" s="13"/>
    </row>
    <row r="119" spans="1:14" ht="15.75" customHeight="1" x14ac:dyDescent="0.25">
      <c r="A119" s="14">
        <v>119</v>
      </c>
      <c r="B119" s="15" t="s">
        <v>158</v>
      </c>
      <c r="C119" s="16" t="s">
        <v>155</v>
      </c>
      <c r="D119" s="17">
        <v>3.52</v>
      </c>
      <c r="E119" s="18">
        <v>5.74</v>
      </c>
      <c r="F119" s="17">
        <v>4.63</v>
      </c>
      <c r="G119" s="19">
        <v>1620</v>
      </c>
      <c r="H119" s="20">
        <v>670.49</v>
      </c>
      <c r="I119" s="44">
        <v>1373.33</v>
      </c>
      <c r="J119" s="42">
        <v>580</v>
      </c>
      <c r="K119" s="42">
        <f t="shared" si="7"/>
        <v>0</v>
      </c>
      <c r="L119" s="12">
        <v>0</v>
      </c>
      <c r="M119" s="40">
        <v>1021.91</v>
      </c>
      <c r="N119" s="21"/>
    </row>
    <row r="120" spans="1:14" ht="15.75" customHeight="1" x14ac:dyDescent="0.25">
      <c r="A120" s="5">
        <v>120</v>
      </c>
      <c r="B120" s="6" t="s">
        <v>159</v>
      </c>
      <c r="C120" s="7" t="s">
        <v>160</v>
      </c>
      <c r="D120" s="8">
        <v>7.35</v>
      </c>
      <c r="E120" s="9">
        <v>6.81</v>
      </c>
      <c r="F120" s="8">
        <v>7.08</v>
      </c>
      <c r="G120" s="10">
        <v>800</v>
      </c>
      <c r="H120" s="11">
        <v>530.97</v>
      </c>
      <c r="I120" s="43">
        <v>600</v>
      </c>
      <c r="J120" s="59">
        <f>ROUND(K120,-1)+300</f>
        <v>780</v>
      </c>
      <c r="K120" s="42">
        <f t="shared" si="7"/>
        <v>475.09374205442214</v>
      </c>
      <c r="L120" s="12">
        <v>565.48</v>
      </c>
      <c r="M120" s="39">
        <v>565.48</v>
      </c>
      <c r="N120" s="13"/>
    </row>
    <row r="121" spans="1:14" ht="15.75" customHeight="1" x14ac:dyDescent="0.25">
      <c r="A121" s="14">
        <v>121</v>
      </c>
      <c r="B121" s="15" t="s">
        <v>161</v>
      </c>
      <c r="C121" s="16" t="s">
        <v>160</v>
      </c>
      <c r="D121" s="17">
        <v>4.12</v>
      </c>
      <c r="E121" s="18">
        <v>7.67</v>
      </c>
      <c r="F121" s="17">
        <v>5.9</v>
      </c>
      <c r="G121" s="19">
        <v>8045</v>
      </c>
      <c r="H121" s="20">
        <v>5410.84</v>
      </c>
      <c r="I121" s="44">
        <v>3266.67</v>
      </c>
      <c r="J121" s="59">
        <f>ROUND(K121,-1)-600-400</f>
        <v>2650</v>
      </c>
      <c r="K121" s="42">
        <f t="shared" si="7"/>
        <v>3645.2447006766361</v>
      </c>
      <c r="L121" s="26">
        <v>4338.75</v>
      </c>
      <c r="M121" s="40">
        <v>4338.75</v>
      </c>
      <c r="N121" s="21"/>
    </row>
    <row r="122" spans="1:14" ht="15.75" customHeight="1" x14ac:dyDescent="0.25">
      <c r="A122" s="5">
        <v>122</v>
      </c>
      <c r="B122" s="6" t="s">
        <v>162</v>
      </c>
      <c r="C122" s="7" t="s">
        <v>160</v>
      </c>
      <c r="D122" s="8">
        <v>6.61</v>
      </c>
      <c r="E122" s="9">
        <v>5.9</v>
      </c>
      <c r="F122" s="8">
        <v>6.25</v>
      </c>
      <c r="G122" s="10">
        <v>2500</v>
      </c>
      <c r="H122" s="11">
        <v>800.95</v>
      </c>
      <c r="I122" s="43">
        <v>2383.33</v>
      </c>
      <c r="J122" s="59">
        <f>ROUND(K122,-1)+300+400</f>
        <v>2040</v>
      </c>
      <c r="K122" s="42">
        <f t="shared" si="7"/>
        <v>1337.6525261274098</v>
      </c>
      <c r="L122" s="26">
        <v>1592.14</v>
      </c>
      <c r="M122" s="39">
        <v>1592.14</v>
      </c>
      <c r="N122" s="13"/>
    </row>
    <row r="123" spans="1:14" ht="15.75" customHeight="1" x14ac:dyDescent="0.25">
      <c r="A123" s="14">
        <v>123</v>
      </c>
      <c r="B123" s="15" t="s">
        <v>163</v>
      </c>
      <c r="C123" s="16" t="s">
        <v>94</v>
      </c>
      <c r="D123" s="17">
        <v>5.32</v>
      </c>
      <c r="E123" s="18">
        <v>6.11</v>
      </c>
      <c r="F123" s="17">
        <v>5.72</v>
      </c>
      <c r="G123" s="19">
        <v>1240</v>
      </c>
      <c r="H123" s="20">
        <v>923.45</v>
      </c>
      <c r="I123" s="44">
        <v>1226.67</v>
      </c>
      <c r="J123" s="42">
        <f t="shared" si="6"/>
        <v>900</v>
      </c>
      <c r="K123" s="42">
        <f t="shared" si="7"/>
        <v>903.22253365817892</v>
      </c>
      <c r="L123" s="26">
        <v>1075.06</v>
      </c>
      <c r="M123" s="40">
        <v>1075.06</v>
      </c>
      <c r="N123" s="21"/>
    </row>
    <row r="124" spans="1:14" ht="15.75" customHeight="1" x14ac:dyDescent="0.25">
      <c r="A124" s="5">
        <v>124</v>
      </c>
      <c r="B124" s="6" t="s">
        <v>164</v>
      </c>
      <c r="C124" s="7" t="s">
        <v>160</v>
      </c>
      <c r="D124" s="8">
        <v>3.59</v>
      </c>
      <c r="E124" s="9">
        <v>6.62</v>
      </c>
      <c r="F124" s="8">
        <v>5.0999999999999996</v>
      </c>
      <c r="G124" s="10">
        <v>100</v>
      </c>
      <c r="H124" s="11">
        <v>56.63</v>
      </c>
      <c r="I124" s="43">
        <v>100</v>
      </c>
      <c r="J124" s="42">
        <v>100</v>
      </c>
      <c r="K124" s="42">
        <f t="shared" si="7"/>
        <v>65.801340237855158</v>
      </c>
      <c r="L124" s="12">
        <v>78.319999999999993</v>
      </c>
      <c r="M124" s="39">
        <v>78.319999999999993</v>
      </c>
      <c r="N124" s="13"/>
    </row>
    <row r="125" spans="1:14" ht="15.75" customHeight="1" x14ac:dyDescent="0.25">
      <c r="A125" s="14">
        <v>125</v>
      </c>
      <c r="B125" s="15" t="s">
        <v>165</v>
      </c>
      <c r="C125" s="16" t="s">
        <v>160</v>
      </c>
      <c r="D125" s="17">
        <v>5.08</v>
      </c>
      <c r="E125" s="18">
        <v>6.33</v>
      </c>
      <c r="F125" s="17">
        <v>5.71</v>
      </c>
      <c r="G125" s="19">
        <v>250</v>
      </c>
      <c r="H125" s="20">
        <v>106.54</v>
      </c>
      <c r="I125" s="44">
        <v>250</v>
      </c>
      <c r="J125" s="42">
        <f t="shared" si="6"/>
        <v>150</v>
      </c>
      <c r="K125" s="42">
        <f t="shared" si="7"/>
        <v>149.775343771737</v>
      </c>
      <c r="L125" s="12">
        <v>178.27</v>
      </c>
      <c r="M125" s="40">
        <v>178.27</v>
      </c>
      <c r="N125" s="21"/>
    </row>
    <row r="126" spans="1:14" ht="15.75" customHeight="1" x14ac:dyDescent="0.25">
      <c r="A126" s="5">
        <v>126</v>
      </c>
      <c r="B126" s="6" t="s">
        <v>166</v>
      </c>
      <c r="C126" s="7" t="s">
        <v>167</v>
      </c>
      <c r="D126" s="8">
        <v>6.69</v>
      </c>
      <c r="E126" s="9">
        <v>5.37</v>
      </c>
      <c r="F126" s="8">
        <v>6.03</v>
      </c>
      <c r="G126" s="10">
        <v>792</v>
      </c>
      <c r="H126" s="11">
        <v>434.11</v>
      </c>
      <c r="I126" s="43">
        <v>678</v>
      </c>
      <c r="J126" s="42">
        <f t="shared" si="6"/>
        <v>470</v>
      </c>
      <c r="K126" s="42">
        <f t="shared" si="7"/>
        <v>467.17103216623292</v>
      </c>
      <c r="L126" s="12">
        <v>556.04999999999995</v>
      </c>
      <c r="M126" s="39">
        <v>556.04999999999995</v>
      </c>
      <c r="N126" s="13"/>
    </row>
    <row r="127" spans="1:14" ht="15.75" customHeight="1" x14ac:dyDescent="0.25">
      <c r="A127" s="14">
        <v>127</v>
      </c>
      <c r="B127" s="15" t="s">
        <v>168</v>
      </c>
      <c r="C127" s="16" t="s">
        <v>167</v>
      </c>
      <c r="D127" s="17">
        <v>4.91</v>
      </c>
      <c r="E127" s="38">
        <v>6.9285714289999998</v>
      </c>
      <c r="F127" s="36">
        <v>5.9184936349999999</v>
      </c>
      <c r="G127" s="19">
        <v>30169</v>
      </c>
      <c r="H127" s="20">
        <v>10681.48</v>
      </c>
      <c r="I127" s="45">
        <v>5325.02</v>
      </c>
      <c r="J127" s="42">
        <f t="shared" si="6"/>
        <v>6720</v>
      </c>
      <c r="K127" s="42">
        <f t="shared" si="7"/>
        <v>6724.0114435471705</v>
      </c>
      <c r="L127" s="24">
        <v>8003.25</v>
      </c>
      <c r="M127" s="40">
        <v>7840.74</v>
      </c>
      <c r="N127" s="21"/>
    </row>
    <row r="128" spans="1:14" ht="15.75" customHeight="1" x14ac:dyDescent="0.25">
      <c r="A128" s="5">
        <v>128</v>
      </c>
      <c r="B128" s="6" t="s">
        <v>169</v>
      </c>
      <c r="C128" s="7" t="s">
        <v>167</v>
      </c>
      <c r="D128" s="8">
        <v>4.46</v>
      </c>
      <c r="E128" s="9">
        <v>4.95</v>
      </c>
      <c r="F128" s="8">
        <v>4.7</v>
      </c>
      <c r="G128" s="10">
        <v>1424</v>
      </c>
      <c r="H128" s="11">
        <v>509.24</v>
      </c>
      <c r="I128" s="43">
        <v>500</v>
      </c>
      <c r="J128" s="42">
        <f t="shared" si="6"/>
        <v>0</v>
      </c>
      <c r="K128" s="42">
        <f t="shared" si="7"/>
        <v>0</v>
      </c>
      <c r="L128" s="12">
        <v>0</v>
      </c>
      <c r="M128" s="39">
        <v>504.62</v>
      </c>
      <c r="N128" s="13"/>
    </row>
    <row r="129" spans="1:14" ht="15.75" customHeight="1" x14ac:dyDescent="0.25">
      <c r="A129" s="14">
        <v>129</v>
      </c>
      <c r="B129" s="15" t="s">
        <v>170</v>
      </c>
      <c r="C129" s="16" t="s">
        <v>167</v>
      </c>
      <c r="D129" s="17">
        <v>7.03</v>
      </c>
      <c r="E129" s="18">
        <v>4.8</v>
      </c>
      <c r="F129" s="17">
        <v>5.91</v>
      </c>
      <c r="G129" s="19">
        <v>1945</v>
      </c>
      <c r="H129" s="20">
        <v>902.73</v>
      </c>
      <c r="I129" s="44">
        <v>1450</v>
      </c>
      <c r="J129" s="42">
        <f t="shared" si="6"/>
        <v>930</v>
      </c>
      <c r="K129" s="42">
        <f t="shared" si="7"/>
        <v>925.7724311554216</v>
      </c>
      <c r="L129" s="26">
        <v>1101.9000000000001</v>
      </c>
      <c r="M129" s="40">
        <v>1176.3699999999999</v>
      </c>
      <c r="N129" s="21"/>
    </row>
    <row r="130" spans="1:14" ht="15.75" customHeight="1" x14ac:dyDescent="0.25">
      <c r="A130" s="5">
        <v>130</v>
      </c>
      <c r="B130" s="6" t="s">
        <v>171</v>
      </c>
      <c r="C130" s="7" t="s">
        <v>167</v>
      </c>
      <c r="D130" s="8">
        <v>6.82</v>
      </c>
      <c r="E130" s="9">
        <v>5.07</v>
      </c>
      <c r="F130" s="8">
        <v>5.95</v>
      </c>
      <c r="G130" s="10">
        <v>8040</v>
      </c>
      <c r="H130" s="11">
        <v>4410.8599999999997</v>
      </c>
      <c r="I130" s="43">
        <v>1713.33</v>
      </c>
      <c r="J130" s="42">
        <f t="shared" ref="J130:J161" si="8">ROUND(K130,-1)</f>
        <v>2560</v>
      </c>
      <c r="K130" s="42">
        <f t="shared" ref="K130:K161" si="9">L130*S$179</f>
        <v>2564.4123186236334</v>
      </c>
      <c r="L130" s="26">
        <v>3052.29</v>
      </c>
      <c r="M130" s="39">
        <v>3062.09</v>
      </c>
      <c r="N130" s="13"/>
    </row>
    <row r="131" spans="1:14" ht="15.75" customHeight="1" x14ac:dyDescent="0.25">
      <c r="A131" s="14">
        <v>131</v>
      </c>
      <c r="B131" s="15" t="s">
        <v>172</v>
      </c>
      <c r="C131" s="16" t="s">
        <v>167</v>
      </c>
      <c r="D131" s="17">
        <v>5.51</v>
      </c>
      <c r="E131" s="18">
        <v>4.22</v>
      </c>
      <c r="F131" s="17">
        <v>4.8600000000000003</v>
      </c>
      <c r="G131" s="19">
        <v>2900</v>
      </c>
      <c r="H131" s="20">
        <v>2306.0700000000002</v>
      </c>
      <c r="I131" s="44">
        <v>1133.33</v>
      </c>
      <c r="J131" s="42">
        <f t="shared" si="8"/>
        <v>0</v>
      </c>
      <c r="K131" s="42">
        <f t="shared" si="9"/>
        <v>0</v>
      </c>
      <c r="L131" s="12">
        <v>0</v>
      </c>
      <c r="M131" s="40">
        <v>1719.7</v>
      </c>
      <c r="N131" s="21"/>
    </row>
    <row r="132" spans="1:14" ht="15.75" customHeight="1" x14ac:dyDescent="0.25">
      <c r="A132" s="5">
        <v>132</v>
      </c>
      <c r="B132" s="6" t="s">
        <v>173</v>
      </c>
      <c r="C132" s="7" t="s">
        <v>167</v>
      </c>
      <c r="D132" s="8">
        <v>6.6</v>
      </c>
      <c r="E132" s="9">
        <v>5.52</v>
      </c>
      <c r="F132" s="8">
        <v>6.06</v>
      </c>
      <c r="G132" s="10">
        <v>1688</v>
      </c>
      <c r="H132" s="11">
        <v>731.72</v>
      </c>
      <c r="I132" s="43">
        <v>1100</v>
      </c>
      <c r="J132" s="42">
        <f t="shared" si="8"/>
        <v>770</v>
      </c>
      <c r="K132" s="42">
        <f t="shared" si="9"/>
        <v>769.46904328705364</v>
      </c>
      <c r="L132" s="12">
        <v>915.86</v>
      </c>
      <c r="M132" s="39">
        <v>915.86</v>
      </c>
      <c r="N132" s="13"/>
    </row>
    <row r="133" spans="1:14" ht="15.75" customHeight="1" x14ac:dyDescent="0.25">
      <c r="A133" s="14">
        <v>133</v>
      </c>
      <c r="B133" s="15" t="s">
        <v>174</v>
      </c>
      <c r="C133" s="16" t="s">
        <v>167</v>
      </c>
      <c r="D133" s="17">
        <v>6.65</v>
      </c>
      <c r="E133" s="18">
        <v>6.26</v>
      </c>
      <c r="F133" s="17">
        <v>6.46</v>
      </c>
      <c r="G133" s="19">
        <v>1450</v>
      </c>
      <c r="H133" s="20">
        <v>614.27</v>
      </c>
      <c r="I133" s="44">
        <v>1450</v>
      </c>
      <c r="J133" s="42">
        <f t="shared" si="8"/>
        <v>870</v>
      </c>
      <c r="K133" s="42">
        <f t="shared" si="9"/>
        <v>867.16286150536064</v>
      </c>
      <c r="L133" s="26">
        <v>1032.1400000000001</v>
      </c>
      <c r="M133" s="40">
        <v>1032.1400000000001</v>
      </c>
      <c r="N133" s="21"/>
    </row>
    <row r="134" spans="1:14" ht="15.75" customHeight="1" x14ac:dyDescent="0.25">
      <c r="A134" s="5">
        <v>134</v>
      </c>
      <c r="B134" s="6" t="s">
        <v>175</v>
      </c>
      <c r="C134" s="7" t="s">
        <v>167</v>
      </c>
      <c r="D134" s="8">
        <v>6.36</v>
      </c>
      <c r="E134" s="9">
        <v>6.19</v>
      </c>
      <c r="F134" s="8">
        <v>6.27</v>
      </c>
      <c r="G134" s="10">
        <v>2416</v>
      </c>
      <c r="H134" s="11">
        <v>1081.26</v>
      </c>
      <c r="I134" s="43">
        <v>1100</v>
      </c>
      <c r="J134" s="42">
        <f t="shared" si="8"/>
        <v>750</v>
      </c>
      <c r="K134" s="42">
        <f t="shared" si="9"/>
        <v>753.11112584028342</v>
      </c>
      <c r="L134" s="12">
        <v>896.39</v>
      </c>
      <c r="M134" s="39">
        <v>1090.6300000000001</v>
      </c>
      <c r="N134" s="13"/>
    </row>
    <row r="135" spans="1:14" ht="15.75" customHeight="1" x14ac:dyDescent="0.25">
      <c r="A135" s="14">
        <v>135</v>
      </c>
      <c r="B135" s="15" t="s">
        <v>176</v>
      </c>
      <c r="C135" s="16" t="s">
        <v>167</v>
      </c>
      <c r="D135" s="17">
        <v>6.02</v>
      </c>
      <c r="E135" s="18">
        <v>5.58</v>
      </c>
      <c r="F135" s="17">
        <v>5.8</v>
      </c>
      <c r="G135" s="19">
        <v>2150</v>
      </c>
      <c r="H135" s="20">
        <v>1362.87</v>
      </c>
      <c r="I135" s="44">
        <v>1430</v>
      </c>
      <c r="J135" s="42">
        <f t="shared" si="8"/>
        <v>490</v>
      </c>
      <c r="K135" s="42">
        <f t="shared" si="9"/>
        <v>494.51824392238962</v>
      </c>
      <c r="L135" s="12">
        <v>588.6</v>
      </c>
      <c r="M135" s="40">
        <v>1396.43</v>
      </c>
      <c r="N135" s="21"/>
    </row>
    <row r="136" spans="1:14" ht="15.75" customHeight="1" x14ac:dyDescent="0.25">
      <c r="A136" s="5">
        <v>136</v>
      </c>
      <c r="B136" s="6" t="s">
        <v>177</v>
      </c>
      <c r="C136" s="7" t="s">
        <v>167</v>
      </c>
      <c r="D136" s="8">
        <v>5.51</v>
      </c>
      <c r="E136" s="9">
        <v>5.75</v>
      </c>
      <c r="F136" s="8">
        <v>5.63</v>
      </c>
      <c r="G136" s="10">
        <v>2108</v>
      </c>
      <c r="H136" s="11">
        <v>1183.47</v>
      </c>
      <c r="I136" s="43">
        <v>1300</v>
      </c>
      <c r="J136" s="42">
        <f t="shared" si="8"/>
        <v>1010</v>
      </c>
      <c r="K136" s="42">
        <f t="shared" si="9"/>
        <v>1005.486822904243</v>
      </c>
      <c r="L136" s="26">
        <v>1196.78</v>
      </c>
      <c r="M136" s="39">
        <v>1241.74</v>
      </c>
      <c r="N136" s="13"/>
    </row>
    <row r="137" spans="1:14" ht="15.75" customHeight="1" x14ac:dyDescent="0.25">
      <c r="A137" s="14">
        <v>137</v>
      </c>
      <c r="B137" s="15" t="s">
        <v>178</v>
      </c>
      <c r="C137" s="16" t="s">
        <v>179</v>
      </c>
      <c r="D137" s="17">
        <v>7.6</v>
      </c>
      <c r="E137" s="18">
        <v>5.31</v>
      </c>
      <c r="F137" s="17">
        <v>6.46</v>
      </c>
      <c r="G137" s="19">
        <v>2000</v>
      </c>
      <c r="H137" s="20">
        <v>1177.3599999999999</v>
      </c>
      <c r="I137" s="44">
        <v>950</v>
      </c>
      <c r="J137" s="42">
        <f t="shared" si="8"/>
        <v>890</v>
      </c>
      <c r="K137" s="42">
        <f t="shared" si="9"/>
        <v>893.66151154496674</v>
      </c>
      <c r="L137" s="26">
        <v>1063.68</v>
      </c>
      <c r="M137" s="40">
        <v>1063.68</v>
      </c>
      <c r="N137" s="21"/>
    </row>
    <row r="138" spans="1:14" ht="15.75" customHeight="1" x14ac:dyDescent="0.25">
      <c r="A138" s="5">
        <v>138</v>
      </c>
      <c r="B138" s="6" t="s">
        <v>180</v>
      </c>
      <c r="C138" s="7" t="s">
        <v>179</v>
      </c>
      <c r="D138" s="8">
        <v>6.18</v>
      </c>
      <c r="E138" s="9">
        <v>5.43</v>
      </c>
      <c r="F138" s="8">
        <v>5.81</v>
      </c>
      <c r="G138" s="10">
        <v>2000</v>
      </c>
      <c r="H138" s="11">
        <v>1449.76</v>
      </c>
      <c r="I138" s="43">
        <v>940</v>
      </c>
      <c r="J138" s="42">
        <f t="shared" si="8"/>
        <v>1000</v>
      </c>
      <c r="K138" s="42">
        <f t="shared" si="9"/>
        <v>1003.8905186849897</v>
      </c>
      <c r="L138" s="26">
        <v>1194.8800000000001</v>
      </c>
      <c r="M138" s="39">
        <v>1194.8800000000001</v>
      </c>
      <c r="N138" s="13"/>
    </row>
    <row r="139" spans="1:14" ht="15.75" customHeight="1" x14ac:dyDescent="0.25">
      <c r="A139" s="14">
        <v>139</v>
      </c>
      <c r="B139" s="15" t="s">
        <v>181</v>
      </c>
      <c r="C139" s="16" t="s">
        <v>179</v>
      </c>
      <c r="D139" s="17">
        <v>6.67</v>
      </c>
      <c r="E139" s="18">
        <v>4.57</v>
      </c>
      <c r="F139" s="17">
        <v>5.62</v>
      </c>
      <c r="G139" s="19">
        <v>1500</v>
      </c>
      <c r="H139" s="20">
        <v>866.01</v>
      </c>
      <c r="I139" s="44">
        <v>150</v>
      </c>
      <c r="J139" s="42">
        <f t="shared" si="8"/>
        <v>430</v>
      </c>
      <c r="K139" s="42">
        <f t="shared" si="9"/>
        <v>426.80974022258431</v>
      </c>
      <c r="L139" s="12">
        <v>508.01</v>
      </c>
      <c r="M139" s="40">
        <v>508.01</v>
      </c>
      <c r="N139" s="21"/>
    </row>
    <row r="140" spans="1:14" ht="15.75" customHeight="1" x14ac:dyDescent="0.25">
      <c r="A140" s="5">
        <v>140</v>
      </c>
      <c r="B140" s="6" t="s">
        <v>182</v>
      </c>
      <c r="C140" s="7" t="s">
        <v>183</v>
      </c>
      <c r="D140" s="8">
        <v>7.53</v>
      </c>
      <c r="E140" s="9">
        <v>6.97</v>
      </c>
      <c r="F140" s="8">
        <v>7.25</v>
      </c>
      <c r="G140" s="10">
        <v>2382</v>
      </c>
      <c r="H140" s="11">
        <v>1349.72</v>
      </c>
      <c r="I140" s="43">
        <v>1927.33</v>
      </c>
      <c r="J140" s="42">
        <f t="shared" si="8"/>
        <v>1040</v>
      </c>
      <c r="K140" s="42">
        <f t="shared" si="9"/>
        <v>1040.177034068965</v>
      </c>
      <c r="L140" s="26">
        <v>1238.07</v>
      </c>
      <c r="M140" s="39">
        <v>1638.52</v>
      </c>
      <c r="N140" s="13"/>
    </row>
    <row r="141" spans="1:14" ht="15.75" customHeight="1" x14ac:dyDescent="0.25">
      <c r="A141" s="14">
        <v>141</v>
      </c>
      <c r="B141" s="15" t="s">
        <v>184</v>
      </c>
      <c r="C141" s="16" t="s">
        <v>183</v>
      </c>
      <c r="D141" s="17">
        <v>6.48</v>
      </c>
      <c r="E141" s="18">
        <v>5.45</v>
      </c>
      <c r="F141" s="17">
        <v>5.96</v>
      </c>
      <c r="G141" s="19">
        <v>9675</v>
      </c>
      <c r="H141" s="20">
        <v>7310.78</v>
      </c>
      <c r="I141" s="44">
        <v>3000</v>
      </c>
      <c r="J141" s="42">
        <f t="shared" si="8"/>
        <v>4330</v>
      </c>
      <c r="K141" s="42">
        <f t="shared" si="9"/>
        <v>4331.353057314047</v>
      </c>
      <c r="L141" s="26">
        <v>5155.3900000000003</v>
      </c>
      <c r="M141" s="40">
        <v>5155.3900000000003</v>
      </c>
      <c r="N141" s="21"/>
    </row>
    <row r="142" spans="1:14" ht="15.75" customHeight="1" x14ac:dyDescent="0.25">
      <c r="A142" s="5">
        <v>142</v>
      </c>
      <c r="B142" s="6" t="s">
        <v>185</v>
      </c>
      <c r="C142" s="7" t="s">
        <v>183</v>
      </c>
      <c r="D142" s="8">
        <v>6.28</v>
      </c>
      <c r="E142" s="38">
        <v>6.2142857139999998</v>
      </c>
      <c r="F142" s="36">
        <v>6.2484768319999997</v>
      </c>
      <c r="G142" s="10">
        <v>29998</v>
      </c>
      <c r="H142" s="11">
        <v>5770.83</v>
      </c>
      <c r="I142" s="45">
        <v>4500</v>
      </c>
      <c r="J142" s="42">
        <f t="shared" si="8"/>
        <v>4310</v>
      </c>
      <c r="K142" s="42">
        <f t="shared" si="9"/>
        <v>4314.5750598095783</v>
      </c>
      <c r="L142" s="24">
        <f>5135.42</f>
        <v>5135.42</v>
      </c>
      <c r="M142" s="39">
        <v>4218.75</v>
      </c>
      <c r="N142" s="13"/>
    </row>
    <row r="143" spans="1:14" ht="15.75" customHeight="1" x14ac:dyDescent="0.25">
      <c r="A143" s="14">
        <v>143</v>
      </c>
      <c r="B143" s="15" t="s">
        <v>186</v>
      </c>
      <c r="C143" s="16" t="s">
        <v>183</v>
      </c>
      <c r="D143" s="17">
        <v>6.14</v>
      </c>
      <c r="E143" s="18">
        <v>6.15</v>
      </c>
      <c r="F143" s="17">
        <v>6.15</v>
      </c>
      <c r="G143" s="19">
        <v>2025</v>
      </c>
      <c r="H143" s="20">
        <v>1330.16</v>
      </c>
      <c r="I143" s="44">
        <v>1500</v>
      </c>
      <c r="J143" s="42">
        <f t="shared" si="8"/>
        <v>1160</v>
      </c>
      <c r="K143" s="42">
        <f t="shared" si="9"/>
        <v>1162.4959452695441</v>
      </c>
      <c r="L143" s="26">
        <v>1383.66</v>
      </c>
      <c r="M143" s="40">
        <v>1415.08</v>
      </c>
      <c r="N143" s="21"/>
    </row>
    <row r="144" spans="1:14" ht="15.75" customHeight="1" x14ac:dyDescent="0.25">
      <c r="A144" s="5">
        <v>144</v>
      </c>
      <c r="B144" s="6" t="s">
        <v>187</v>
      </c>
      <c r="C144" s="7" t="s">
        <v>183</v>
      </c>
      <c r="D144" s="8">
        <v>6.99</v>
      </c>
      <c r="E144" s="38">
        <v>5.3571428570000004</v>
      </c>
      <c r="F144" s="36">
        <v>6.173968715</v>
      </c>
      <c r="G144" s="10">
        <v>2322</v>
      </c>
      <c r="H144" s="11">
        <v>936.5</v>
      </c>
      <c r="I144" s="45">
        <v>700</v>
      </c>
      <c r="J144" s="42">
        <f t="shared" si="8"/>
        <v>690</v>
      </c>
      <c r="K144" s="42">
        <f t="shared" si="9"/>
        <v>687.11728391598808</v>
      </c>
      <c r="L144" s="24">
        <f>818.25*0.9995</f>
        <v>817.8408750000001</v>
      </c>
      <c r="M144" s="39">
        <v>818.25</v>
      </c>
      <c r="N144" s="13"/>
    </row>
    <row r="145" spans="1:14" ht="15.75" customHeight="1" x14ac:dyDescent="0.25">
      <c r="A145" s="14">
        <v>145</v>
      </c>
      <c r="B145" s="15" t="s">
        <v>188</v>
      </c>
      <c r="C145" s="16" t="s">
        <v>183</v>
      </c>
      <c r="D145" s="17">
        <v>6.54</v>
      </c>
      <c r="E145" s="38">
        <v>6.7857142860000002</v>
      </c>
      <c r="F145" s="36">
        <v>6.6634675899999998</v>
      </c>
      <c r="G145" s="19">
        <v>30882</v>
      </c>
      <c r="H145" s="20">
        <v>12581.4</v>
      </c>
      <c r="I145" s="45">
        <v>5000</v>
      </c>
      <c r="J145" s="42">
        <f t="shared" si="8"/>
        <v>7380</v>
      </c>
      <c r="K145" s="42">
        <f t="shared" si="9"/>
        <v>7375.994252231817</v>
      </c>
      <c r="L145" s="26">
        <f>8790.7*0.9987</f>
        <v>8779.2720900000004</v>
      </c>
      <c r="M145" s="40">
        <v>7757.36</v>
      </c>
      <c r="N145" s="21"/>
    </row>
    <row r="146" spans="1:14" ht="15.75" customHeight="1" x14ac:dyDescent="0.25">
      <c r="A146" s="5">
        <v>146</v>
      </c>
      <c r="B146" s="6" t="s">
        <v>189</v>
      </c>
      <c r="C146" s="7" t="s">
        <v>190</v>
      </c>
      <c r="D146" s="8">
        <v>7.13</v>
      </c>
      <c r="E146" s="9">
        <v>6.43</v>
      </c>
      <c r="F146" s="8">
        <v>6.78</v>
      </c>
      <c r="G146" s="10">
        <v>250</v>
      </c>
      <c r="H146" s="11">
        <v>235.92</v>
      </c>
      <c r="I146" s="43">
        <v>250</v>
      </c>
      <c r="J146" s="42">
        <f t="shared" si="8"/>
        <v>200</v>
      </c>
      <c r="K146" s="42">
        <f t="shared" si="9"/>
        <v>196.65627821086261</v>
      </c>
      <c r="L146" s="12">
        <v>234.07</v>
      </c>
      <c r="M146" s="39">
        <v>242.96</v>
      </c>
      <c r="N146" s="13"/>
    </row>
    <row r="147" spans="1:14" ht="15.75" customHeight="1" x14ac:dyDescent="0.25">
      <c r="A147" s="14">
        <v>147</v>
      </c>
      <c r="B147" s="15" t="s">
        <v>191</v>
      </c>
      <c r="C147" s="16" t="s">
        <v>190</v>
      </c>
      <c r="D147" s="17">
        <v>7.36</v>
      </c>
      <c r="E147" s="18">
        <v>7.76</v>
      </c>
      <c r="F147" s="17">
        <v>7.56</v>
      </c>
      <c r="G147" s="19">
        <v>471</v>
      </c>
      <c r="H147" s="20">
        <v>347.65</v>
      </c>
      <c r="I147" s="44">
        <v>447.33</v>
      </c>
      <c r="J147" s="42">
        <f t="shared" si="8"/>
        <v>330</v>
      </c>
      <c r="K147" s="42">
        <f t="shared" si="9"/>
        <v>333.95524426896134</v>
      </c>
      <c r="L147" s="12">
        <v>397.49</v>
      </c>
      <c r="M147" s="40">
        <v>397.49</v>
      </c>
      <c r="N147" s="21"/>
    </row>
    <row r="148" spans="1:14" ht="15.75" customHeight="1" x14ac:dyDescent="0.25">
      <c r="A148" s="5">
        <v>148</v>
      </c>
      <c r="B148" s="6" t="s">
        <v>192</v>
      </c>
      <c r="C148" s="7" t="s">
        <v>190</v>
      </c>
      <c r="D148" s="8">
        <v>7.65</v>
      </c>
      <c r="E148" s="38">
        <v>7.625</v>
      </c>
      <c r="F148" s="36">
        <v>7.6392207790000004</v>
      </c>
      <c r="G148" s="10">
        <v>3820</v>
      </c>
      <c r="H148" s="11">
        <v>2633.96</v>
      </c>
      <c r="I148" s="45">
        <v>3400</v>
      </c>
      <c r="J148" s="42">
        <f t="shared" si="8"/>
        <v>2530</v>
      </c>
      <c r="K148" s="42">
        <f t="shared" si="9"/>
        <v>2534.7462649489821</v>
      </c>
      <c r="L148" s="24">
        <v>3016.98</v>
      </c>
      <c r="M148" s="39">
        <v>1950.32</v>
      </c>
      <c r="N148" s="13"/>
    </row>
    <row r="149" spans="1:14" ht="15.75" customHeight="1" x14ac:dyDescent="0.25">
      <c r="A149" s="14">
        <v>149</v>
      </c>
      <c r="B149" s="15" t="s">
        <v>193</v>
      </c>
      <c r="C149" s="16" t="s">
        <v>190</v>
      </c>
      <c r="D149" s="17">
        <v>6.12</v>
      </c>
      <c r="E149" s="18">
        <v>7.95</v>
      </c>
      <c r="F149" s="17">
        <v>7.03</v>
      </c>
      <c r="G149" s="19">
        <v>686</v>
      </c>
      <c r="H149" s="20">
        <v>667.88</v>
      </c>
      <c r="I149" s="44">
        <v>615.33000000000004</v>
      </c>
      <c r="J149" s="42">
        <f t="shared" si="8"/>
        <v>540</v>
      </c>
      <c r="K149" s="42">
        <f t="shared" si="9"/>
        <v>539.05513163955891</v>
      </c>
      <c r="L149" s="12">
        <v>641.61</v>
      </c>
      <c r="M149" s="40">
        <v>641.61</v>
      </c>
      <c r="N149" s="21"/>
    </row>
    <row r="150" spans="1:14" ht="15.75" customHeight="1" x14ac:dyDescent="0.25">
      <c r="A150" s="5">
        <v>150</v>
      </c>
      <c r="B150" s="6" t="s">
        <v>194</v>
      </c>
      <c r="C150" s="7" t="s">
        <v>190</v>
      </c>
      <c r="D150" s="8">
        <v>6.5</v>
      </c>
      <c r="E150" s="9">
        <v>7.49</v>
      </c>
      <c r="F150" s="8">
        <v>6.99</v>
      </c>
      <c r="G150" s="10">
        <v>90</v>
      </c>
      <c r="H150" s="11">
        <v>77.5</v>
      </c>
      <c r="I150" s="43">
        <v>90</v>
      </c>
      <c r="J150" s="42">
        <v>90</v>
      </c>
      <c r="K150" s="42">
        <f t="shared" si="9"/>
        <v>70.36340966445826</v>
      </c>
      <c r="L150" s="12">
        <v>83.75</v>
      </c>
      <c r="M150" s="39">
        <v>83.75</v>
      </c>
      <c r="N150" s="13"/>
    </row>
    <row r="151" spans="1:14" ht="15.75" customHeight="1" x14ac:dyDescent="0.25">
      <c r="A151" s="14">
        <v>151</v>
      </c>
      <c r="B151" s="15" t="s">
        <v>195</v>
      </c>
      <c r="C151" s="16" t="s">
        <v>196</v>
      </c>
      <c r="D151" s="17">
        <v>6.16</v>
      </c>
      <c r="E151" s="18">
        <v>6.99</v>
      </c>
      <c r="F151" s="17">
        <v>6.58</v>
      </c>
      <c r="G151" s="19">
        <v>1000</v>
      </c>
      <c r="H151" s="20">
        <v>665.25</v>
      </c>
      <c r="I151" s="44">
        <v>957.35</v>
      </c>
      <c r="J151" s="42">
        <f t="shared" si="8"/>
        <v>680</v>
      </c>
      <c r="K151" s="42">
        <f t="shared" si="9"/>
        <v>681.62190162119373</v>
      </c>
      <c r="L151" s="12">
        <v>811.3</v>
      </c>
      <c r="M151" s="40">
        <v>811.3</v>
      </c>
      <c r="N151" s="21"/>
    </row>
    <row r="152" spans="1:14" ht="15.75" customHeight="1" x14ac:dyDescent="0.25">
      <c r="A152" s="5">
        <v>152</v>
      </c>
      <c r="B152" s="6" t="s">
        <v>197</v>
      </c>
      <c r="C152" s="7" t="s">
        <v>196</v>
      </c>
      <c r="D152" s="8">
        <v>6.12</v>
      </c>
      <c r="E152" s="9">
        <v>6.92</v>
      </c>
      <c r="F152" s="8">
        <v>6.52</v>
      </c>
      <c r="G152" s="10">
        <v>1000</v>
      </c>
      <c r="H152" s="11">
        <v>304.98</v>
      </c>
      <c r="I152" s="43">
        <v>957.35</v>
      </c>
      <c r="J152" s="42">
        <f t="shared" si="8"/>
        <v>500</v>
      </c>
      <c r="K152" s="42">
        <f t="shared" si="9"/>
        <v>498.8366669155277</v>
      </c>
      <c r="L152" s="12">
        <v>593.74</v>
      </c>
      <c r="M152" s="39">
        <v>631.16</v>
      </c>
      <c r="N152" s="13"/>
    </row>
    <row r="153" spans="1:14" ht="15.75" customHeight="1" x14ac:dyDescent="0.25">
      <c r="A153" s="14">
        <v>153</v>
      </c>
      <c r="B153" s="15" t="s">
        <v>198</v>
      </c>
      <c r="C153" s="16" t="s">
        <v>196</v>
      </c>
      <c r="D153" s="17">
        <v>5.08</v>
      </c>
      <c r="E153" s="18">
        <v>6.44</v>
      </c>
      <c r="F153" s="17">
        <v>5.76</v>
      </c>
      <c r="G153" s="19">
        <v>250</v>
      </c>
      <c r="H153" s="20">
        <v>209.34</v>
      </c>
      <c r="I153" s="44">
        <v>232.35</v>
      </c>
      <c r="J153" s="42">
        <f t="shared" si="8"/>
        <v>190</v>
      </c>
      <c r="K153" s="42">
        <f t="shared" si="9"/>
        <v>185.54936148532065</v>
      </c>
      <c r="L153" s="12">
        <v>220.85</v>
      </c>
      <c r="M153" s="40">
        <v>220.85</v>
      </c>
      <c r="N153" s="21"/>
    </row>
    <row r="154" spans="1:14" ht="15.75" customHeight="1" x14ac:dyDescent="0.25">
      <c r="A154" s="5">
        <v>154</v>
      </c>
      <c r="B154" s="6" t="s">
        <v>199</v>
      </c>
      <c r="C154" s="7" t="s">
        <v>200</v>
      </c>
      <c r="D154" s="8">
        <v>6.36</v>
      </c>
      <c r="E154" s="9">
        <v>5.14</v>
      </c>
      <c r="F154" s="8">
        <v>5.75</v>
      </c>
      <c r="G154" s="10">
        <v>2124</v>
      </c>
      <c r="H154" s="11">
        <v>939.19</v>
      </c>
      <c r="I154" s="43">
        <v>1803.33</v>
      </c>
      <c r="J154" s="42">
        <f t="shared" si="8"/>
        <v>1150</v>
      </c>
      <c r="K154" s="42">
        <f t="shared" si="9"/>
        <v>1152.0779598386271</v>
      </c>
      <c r="L154" s="26">
        <v>1371.26</v>
      </c>
      <c r="M154" s="39">
        <v>1371.26</v>
      </c>
      <c r="N154" s="13"/>
    </row>
    <row r="155" spans="1:14" ht="15.75" customHeight="1" x14ac:dyDescent="0.25">
      <c r="A155" s="14">
        <v>155</v>
      </c>
      <c r="B155" s="15" t="s">
        <v>201</v>
      </c>
      <c r="C155" s="16" t="s">
        <v>200</v>
      </c>
      <c r="D155" s="17">
        <v>6.4</v>
      </c>
      <c r="E155" s="18">
        <v>5.25</v>
      </c>
      <c r="F155" s="17">
        <v>5.82</v>
      </c>
      <c r="G155" s="19">
        <v>2833</v>
      </c>
      <c r="H155" s="20">
        <v>1643.6</v>
      </c>
      <c r="I155" s="44">
        <v>1100</v>
      </c>
      <c r="J155" s="42">
        <f t="shared" si="8"/>
        <v>1150</v>
      </c>
      <c r="K155" s="42">
        <f t="shared" si="9"/>
        <v>1152.5316463009412</v>
      </c>
      <c r="L155" s="26">
        <v>1371.8</v>
      </c>
      <c r="M155" s="40">
        <v>1371.8</v>
      </c>
      <c r="N155" s="21"/>
    </row>
    <row r="156" spans="1:14" ht="15.75" customHeight="1" x14ac:dyDescent="0.25">
      <c r="A156" s="5">
        <v>156</v>
      </c>
      <c r="B156" s="6" t="s">
        <v>202</v>
      </c>
      <c r="C156" s="7" t="s">
        <v>203</v>
      </c>
      <c r="D156" s="8">
        <v>5.58</v>
      </c>
      <c r="E156" s="38">
        <v>5.2857142860000002</v>
      </c>
      <c r="F156" s="36">
        <v>5.4329828830000002</v>
      </c>
      <c r="G156" s="10">
        <v>2000</v>
      </c>
      <c r="H156" s="11">
        <v>967.84</v>
      </c>
      <c r="I156" s="45">
        <v>1650</v>
      </c>
      <c r="J156" s="42">
        <f t="shared" si="8"/>
        <v>1100</v>
      </c>
      <c r="K156" s="42">
        <f t="shared" si="9"/>
        <v>1099.7023782448084</v>
      </c>
      <c r="L156" s="24">
        <v>1308.92</v>
      </c>
      <c r="M156" s="39">
        <v>483.92</v>
      </c>
      <c r="N156" s="13" t="s">
        <v>23</v>
      </c>
    </row>
    <row r="157" spans="1:14" ht="15.75" customHeight="1" x14ac:dyDescent="0.25">
      <c r="A157" s="14">
        <v>157</v>
      </c>
      <c r="B157" s="15" t="s">
        <v>204</v>
      </c>
      <c r="C157" s="16" t="s">
        <v>203</v>
      </c>
      <c r="D157" s="17">
        <v>6.2</v>
      </c>
      <c r="E157" s="38">
        <v>5.375</v>
      </c>
      <c r="F157" s="36">
        <v>5.7895806759999999</v>
      </c>
      <c r="G157" s="19">
        <v>10000</v>
      </c>
      <c r="H157" s="20">
        <v>4118.34</v>
      </c>
      <c r="I157" s="45">
        <v>3000</v>
      </c>
      <c r="J157" s="42">
        <f t="shared" si="8"/>
        <v>2990</v>
      </c>
      <c r="K157" s="42">
        <f t="shared" si="9"/>
        <v>2990.2726779158197</v>
      </c>
      <c r="L157" s="24">
        <v>3559.17</v>
      </c>
      <c r="M157" s="40">
        <v>2059.17</v>
      </c>
      <c r="N157" s="21" t="s">
        <v>23</v>
      </c>
    </row>
    <row r="158" spans="1:14" ht="15.75" customHeight="1" x14ac:dyDescent="0.25">
      <c r="A158" s="5">
        <v>158</v>
      </c>
      <c r="B158" s="27" t="s">
        <v>205</v>
      </c>
      <c r="C158" s="7" t="s">
        <v>206</v>
      </c>
      <c r="D158" s="8">
        <v>4.5999999999999996</v>
      </c>
      <c r="E158" s="9">
        <v>5.35</v>
      </c>
      <c r="F158" s="8">
        <v>4.9800000000000004</v>
      </c>
      <c r="G158" s="10">
        <v>1500</v>
      </c>
      <c r="H158" s="11">
        <v>583.92999999999995</v>
      </c>
      <c r="I158" s="43">
        <v>1000</v>
      </c>
      <c r="J158" s="42">
        <f t="shared" si="8"/>
        <v>0</v>
      </c>
      <c r="K158" s="42">
        <f t="shared" si="9"/>
        <v>0</v>
      </c>
      <c r="L158" s="12">
        <v>0</v>
      </c>
      <c r="M158" s="39">
        <v>791.96</v>
      </c>
      <c r="N158" s="13"/>
    </row>
    <row r="159" spans="1:14" ht="15.75" customHeight="1" x14ac:dyDescent="0.25">
      <c r="A159" s="14">
        <v>159</v>
      </c>
      <c r="B159" s="15" t="s">
        <v>207</v>
      </c>
      <c r="C159" s="16" t="s">
        <v>206</v>
      </c>
      <c r="D159" s="17">
        <v>5.99</v>
      </c>
      <c r="E159" s="38">
        <v>5.0714285710000002</v>
      </c>
      <c r="F159" s="36">
        <v>5.5286330049999997</v>
      </c>
      <c r="G159" s="19">
        <v>1500</v>
      </c>
      <c r="H159" s="20">
        <v>451.74</v>
      </c>
      <c r="I159" s="45">
        <v>500</v>
      </c>
      <c r="J159" s="42">
        <f t="shared" si="8"/>
        <v>400</v>
      </c>
      <c r="K159" s="42">
        <f t="shared" si="9"/>
        <v>399.8069941137403</v>
      </c>
      <c r="L159" s="24">
        <v>475.87</v>
      </c>
      <c r="M159" s="40">
        <v>459.2</v>
      </c>
      <c r="N159" s="21"/>
    </row>
    <row r="160" spans="1:14" ht="15.75" customHeight="1" x14ac:dyDescent="0.25">
      <c r="A160" s="5">
        <v>160</v>
      </c>
      <c r="B160" s="6" t="s">
        <v>208</v>
      </c>
      <c r="C160" s="7" t="s">
        <v>206</v>
      </c>
      <c r="D160" s="8">
        <v>5.21</v>
      </c>
      <c r="E160" s="9">
        <v>5.18</v>
      </c>
      <c r="F160" s="8">
        <v>5.2</v>
      </c>
      <c r="G160" s="10">
        <v>700</v>
      </c>
      <c r="H160" s="11">
        <v>366.18</v>
      </c>
      <c r="I160" s="43">
        <v>272</v>
      </c>
      <c r="J160" s="42">
        <f t="shared" si="8"/>
        <v>270</v>
      </c>
      <c r="K160" s="42">
        <f t="shared" si="9"/>
        <v>268.08669122187445</v>
      </c>
      <c r="L160" s="12">
        <v>319.08999999999997</v>
      </c>
      <c r="M160" s="39">
        <v>319.08999999999997</v>
      </c>
      <c r="N160" s="13"/>
    </row>
    <row r="161" spans="1:14" ht="15.75" customHeight="1" x14ac:dyDescent="0.25">
      <c r="A161" s="14">
        <v>161</v>
      </c>
      <c r="B161" s="15" t="s">
        <v>209</v>
      </c>
      <c r="C161" s="16" t="s">
        <v>206</v>
      </c>
      <c r="D161" s="17">
        <v>5.83</v>
      </c>
      <c r="E161" s="18">
        <v>3.02</v>
      </c>
      <c r="F161" s="17">
        <v>4.42</v>
      </c>
      <c r="G161" s="19">
        <v>2550</v>
      </c>
      <c r="H161" s="20">
        <v>963.41</v>
      </c>
      <c r="I161" s="44">
        <v>333.33</v>
      </c>
      <c r="J161" s="42">
        <f t="shared" si="8"/>
        <v>0</v>
      </c>
      <c r="K161" s="42">
        <f t="shared" si="9"/>
        <v>0</v>
      </c>
      <c r="L161" s="12">
        <v>0</v>
      </c>
      <c r="M161" s="40">
        <v>648.37</v>
      </c>
      <c r="N161" s="21"/>
    </row>
    <row r="162" spans="1:14" ht="15.75" customHeight="1" x14ac:dyDescent="0.25">
      <c r="A162" s="5">
        <v>162</v>
      </c>
      <c r="B162" s="6" t="s">
        <v>210</v>
      </c>
      <c r="C162" s="7" t="s">
        <v>206</v>
      </c>
      <c r="D162" s="8">
        <v>6.43</v>
      </c>
      <c r="E162" s="9">
        <v>5.7</v>
      </c>
      <c r="F162" s="8">
        <v>6.07</v>
      </c>
      <c r="G162" s="10">
        <v>4000</v>
      </c>
      <c r="H162" s="11">
        <v>1780.47</v>
      </c>
      <c r="I162" s="43">
        <v>1600</v>
      </c>
      <c r="J162" s="42">
        <f t="shared" ref="J162:J177" si="10">ROUND(K162,-1)</f>
        <v>1410</v>
      </c>
      <c r="K162" s="42">
        <f t="shared" ref="K162:K177" si="11">L162*S$179</f>
        <v>1414.3927510677277</v>
      </c>
      <c r="L162" s="26">
        <v>1683.48</v>
      </c>
      <c r="M162" s="39">
        <v>1690.24</v>
      </c>
      <c r="N162" s="13"/>
    </row>
    <row r="163" spans="1:14" ht="15.75" customHeight="1" x14ac:dyDescent="0.25">
      <c r="A163" s="14">
        <v>163</v>
      </c>
      <c r="B163" s="15" t="s">
        <v>211</v>
      </c>
      <c r="C163" s="16" t="s">
        <v>206</v>
      </c>
      <c r="D163" s="17">
        <v>5.14</v>
      </c>
      <c r="E163" s="18">
        <v>5.0999999999999996</v>
      </c>
      <c r="F163" s="36">
        <v>5.3190866510000001</v>
      </c>
      <c r="G163" s="19">
        <v>4500</v>
      </c>
      <c r="H163" s="20">
        <v>2506.5</v>
      </c>
      <c r="I163" s="44">
        <v>700</v>
      </c>
      <c r="J163" s="42">
        <f t="shared" si="10"/>
        <v>1890</v>
      </c>
      <c r="K163" s="42">
        <f t="shared" si="11"/>
        <v>1893.0907800172008</v>
      </c>
      <c r="L163" s="24">
        <v>2253.25</v>
      </c>
      <c r="M163" s="40">
        <v>1603.25</v>
      </c>
      <c r="N163" s="21"/>
    </row>
    <row r="164" spans="1:14" ht="15.75" customHeight="1" x14ac:dyDescent="0.25">
      <c r="A164" s="5">
        <v>164</v>
      </c>
      <c r="B164" s="6" t="s">
        <v>212</v>
      </c>
      <c r="C164" s="7" t="s">
        <v>206</v>
      </c>
      <c r="D164" s="8">
        <v>6.19</v>
      </c>
      <c r="E164" s="9">
        <v>4.49</v>
      </c>
      <c r="F164" s="8">
        <v>5.34</v>
      </c>
      <c r="G164" s="10">
        <v>400</v>
      </c>
      <c r="H164" s="11">
        <v>223.36</v>
      </c>
      <c r="I164" s="43">
        <v>320</v>
      </c>
      <c r="J164" s="42">
        <f t="shared" si="10"/>
        <v>230</v>
      </c>
      <c r="K164" s="42">
        <f t="shared" si="11"/>
        <v>228.2547001509256</v>
      </c>
      <c r="L164" s="12">
        <v>271.68</v>
      </c>
      <c r="M164" s="39">
        <v>271.68</v>
      </c>
      <c r="N164" s="13"/>
    </row>
    <row r="165" spans="1:14" ht="15.75" customHeight="1" x14ac:dyDescent="0.25">
      <c r="A165" s="14">
        <v>165</v>
      </c>
      <c r="B165" s="15" t="s">
        <v>213</v>
      </c>
      <c r="C165" s="16" t="s">
        <v>94</v>
      </c>
      <c r="D165" s="17">
        <v>2.93</v>
      </c>
      <c r="E165" s="18">
        <v>5.63</v>
      </c>
      <c r="F165" s="17">
        <v>4.28</v>
      </c>
      <c r="G165" s="19">
        <v>5000</v>
      </c>
      <c r="H165" s="20">
        <v>2588.84</v>
      </c>
      <c r="I165" s="44">
        <v>1166.67</v>
      </c>
      <c r="J165" s="42">
        <f t="shared" si="10"/>
        <v>0</v>
      </c>
      <c r="K165" s="42">
        <f t="shared" si="11"/>
        <v>0</v>
      </c>
      <c r="L165" s="26">
        <v>0</v>
      </c>
      <c r="M165" s="40">
        <v>1877.75</v>
      </c>
      <c r="N165" s="21"/>
    </row>
    <row r="166" spans="1:14" ht="15.75" customHeight="1" x14ac:dyDescent="0.25">
      <c r="A166" s="5">
        <v>166</v>
      </c>
      <c r="B166" s="6" t="s">
        <v>214</v>
      </c>
      <c r="C166" s="7" t="s">
        <v>215</v>
      </c>
      <c r="D166" s="8">
        <v>6.05</v>
      </c>
      <c r="E166" s="9">
        <v>0</v>
      </c>
      <c r="F166" s="36">
        <v>3.0262681159999998</v>
      </c>
      <c r="G166" s="10">
        <v>984</v>
      </c>
      <c r="H166" s="11">
        <v>168.64</v>
      </c>
      <c r="I166" s="43">
        <v>0</v>
      </c>
      <c r="J166" s="42">
        <f t="shared" si="10"/>
        <v>0</v>
      </c>
      <c r="K166" s="42">
        <f t="shared" si="11"/>
        <v>0</v>
      </c>
      <c r="L166" s="24">
        <v>0</v>
      </c>
      <c r="M166" s="39">
        <v>167.66</v>
      </c>
      <c r="N166" s="13"/>
    </row>
    <row r="167" spans="1:14" ht="15.75" customHeight="1" x14ac:dyDescent="0.25">
      <c r="A167" s="14">
        <v>167</v>
      </c>
      <c r="B167" s="15" t="s">
        <v>216</v>
      </c>
      <c r="C167" s="16" t="s">
        <v>217</v>
      </c>
      <c r="D167" s="17">
        <v>5.71</v>
      </c>
      <c r="E167" s="18">
        <v>3.1</v>
      </c>
      <c r="F167" s="17">
        <v>4.4000000000000004</v>
      </c>
      <c r="G167" s="19">
        <v>5345</v>
      </c>
      <c r="H167" s="20">
        <v>1855.56</v>
      </c>
      <c r="I167" s="44">
        <v>500</v>
      </c>
      <c r="J167" s="42">
        <f t="shared" si="10"/>
        <v>0</v>
      </c>
      <c r="K167" s="42">
        <f t="shared" si="11"/>
        <v>0</v>
      </c>
      <c r="L167" s="26">
        <v>0</v>
      </c>
      <c r="M167" s="40">
        <v>1177.78</v>
      </c>
      <c r="N167" s="21"/>
    </row>
    <row r="168" spans="1:14" ht="15.75" customHeight="1" x14ac:dyDescent="0.25">
      <c r="A168" s="5">
        <v>168</v>
      </c>
      <c r="B168" s="6" t="s">
        <v>218</v>
      </c>
      <c r="C168" s="7" t="s">
        <v>217</v>
      </c>
      <c r="D168" s="8">
        <v>6.05</v>
      </c>
      <c r="E168" s="9">
        <v>4.29</v>
      </c>
      <c r="F168" s="8">
        <v>5.17</v>
      </c>
      <c r="G168" s="10">
        <v>2509</v>
      </c>
      <c r="H168" s="11">
        <v>1118.26</v>
      </c>
      <c r="I168" s="43">
        <v>1233.33</v>
      </c>
      <c r="J168" s="42">
        <f t="shared" si="10"/>
        <v>990</v>
      </c>
      <c r="K168" s="42">
        <f t="shared" si="11"/>
        <v>987.85186208207006</v>
      </c>
      <c r="L168" s="26">
        <v>1175.79</v>
      </c>
      <c r="M168" s="39">
        <v>1175.79</v>
      </c>
      <c r="N168" s="13"/>
    </row>
    <row r="169" spans="1:14" ht="15.75" customHeight="1" x14ac:dyDescent="0.25">
      <c r="A169" s="14">
        <v>169</v>
      </c>
      <c r="B169" s="15" t="s">
        <v>219</v>
      </c>
      <c r="C169" s="16" t="s">
        <v>217</v>
      </c>
      <c r="D169" s="17">
        <v>6</v>
      </c>
      <c r="E169" s="18">
        <v>4.3899999999999997</v>
      </c>
      <c r="F169" s="17">
        <v>5.19</v>
      </c>
      <c r="G169" s="19">
        <v>2599</v>
      </c>
      <c r="H169" s="20">
        <v>1491.18</v>
      </c>
      <c r="I169" s="44">
        <v>750</v>
      </c>
      <c r="J169" s="42">
        <f t="shared" si="10"/>
        <v>940</v>
      </c>
      <c r="K169" s="42">
        <f t="shared" si="11"/>
        <v>941.47502371218229</v>
      </c>
      <c r="L169" s="26">
        <v>1120.5899999999999</v>
      </c>
      <c r="M169" s="40">
        <v>1120.5899999999999</v>
      </c>
      <c r="N169" s="21"/>
    </row>
    <row r="170" spans="1:14" ht="15.75" customHeight="1" x14ac:dyDescent="0.25">
      <c r="A170" s="5">
        <v>170</v>
      </c>
      <c r="B170" s="6" t="s">
        <v>220</v>
      </c>
      <c r="C170" s="7" t="s">
        <v>217</v>
      </c>
      <c r="D170" s="8">
        <v>5.42</v>
      </c>
      <c r="E170" s="38">
        <v>5.6875</v>
      </c>
      <c r="F170" s="36">
        <v>5.554328087</v>
      </c>
      <c r="G170" s="10">
        <v>3790</v>
      </c>
      <c r="H170" s="11">
        <v>2128.46</v>
      </c>
      <c r="I170" s="45">
        <v>2000</v>
      </c>
      <c r="J170" s="42">
        <f t="shared" si="10"/>
        <v>1730</v>
      </c>
      <c r="K170" s="42">
        <f t="shared" si="11"/>
        <v>1734.2837150049513</v>
      </c>
      <c r="L170" s="24">
        <v>2064.23</v>
      </c>
      <c r="M170" s="39">
        <v>1397.57</v>
      </c>
      <c r="N170" s="13"/>
    </row>
    <row r="171" spans="1:14" ht="15.75" customHeight="1" x14ac:dyDescent="0.25">
      <c r="A171" s="14">
        <v>171</v>
      </c>
      <c r="B171" s="15" t="s">
        <v>221</v>
      </c>
      <c r="C171" s="16" t="s">
        <v>217</v>
      </c>
      <c r="D171" s="17">
        <v>5.0999999999999996</v>
      </c>
      <c r="E171" s="18">
        <v>4.8600000000000003</v>
      </c>
      <c r="F171" s="17">
        <v>4.9800000000000004</v>
      </c>
      <c r="G171" s="19">
        <v>909</v>
      </c>
      <c r="H171" s="20">
        <v>483.5</v>
      </c>
      <c r="I171" s="44">
        <v>430</v>
      </c>
      <c r="J171" s="42">
        <f t="shared" si="10"/>
        <v>0</v>
      </c>
      <c r="K171" s="42">
        <f t="shared" si="11"/>
        <v>0</v>
      </c>
      <c r="L171" s="12">
        <v>0</v>
      </c>
      <c r="M171" s="40">
        <v>456.75</v>
      </c>
      <c r="N171" s="21"/>
    </row>
    <row r="172" spans="1:14" ht="15.75" customHeight="1" x14ac:dyDescent="0.25">
      <c r="A172" s="5">
        <v>172</v>
      </c>
      <c r="B172" s="6" t="s">
        <v>222</v>
      </c>
      <c r="C172" s="7" t="s">
        <v>217</v>
      </c>
      <c r="D172" s="8">
        <v>5.9</v>
      </c>
      <c r="E172" s="9">
        <v>5.57</v>
      </c>
      <c r="F172" s="8">
        <v>5.74</v>
      </c>
      <c r="G172" s="10">
        <v>1079</v>
      </c>
      <c r="H172" s="11">
        <v>603.03</v>
      </c>
      <c r="I172" s="43">
        <v>500</v>
      </c>
      <c r="J172" s="42">
        <f t="shared" si="10"/>
        <v>460</v>
      </c>
      <c r="K172" s="42">
        <f t="shared" si="11"/>
        <v>463.36510684348673</v>
      </c>
      <c r="L172" s="12">
        <v>551.52</v>
      </c>
      <c r="M172" s="39">
        <v>551.52</v>
      </c>
      <c r="N172" s="13"/>
    </row>
    <row r="173" spans="1:14" ht="15.75" customHeight="1" x14ac:dyDescent="0.25">
      <c r="A173" s="14">
        <v>173</v>
      </c>
      <c r="B173" s="15" t="s">
        <v>223</v>
      </c>
      <c r="C173" s="16" t="s">
        <v>217</v>
      </c>
      <c r="D173" s="17">
        <v>5.05</v>
      </c>
      <c r="E173" s="18">
        <v>4.97</v>
      </c>
      <c r="F173" s="17">
        <v>5.01</v>
      </c>
      <c r="G173" s="19">
        <v>2719.5</v>
      </c>
      <c r="H173" s="20">
        <v>1022.36</v>
      </c>
      <c r="I173" s="44">
        <v>613.33000000000004</v>
      </c>
      <c r="J173" s="42">
        <f t="shared" si="10"/>
        <v>690</v>
      </c>
      <c r="K173" s="42">
        <f t="shared" si="11"/>
        <v>687.12495037704105</v>
      </c>
      <c r="L173" s="12">
        <v>817.85</v>
      </c>
      <c r="M173" s="40">
        <v>817.85</v>
      </c>
      <c r="N173" s="21"/>
    </row>
    <row r="174" spans="1:14" ht="15.75" customHeight="1" x14ac:dyDescent="0.25">
      <c r="A174" s="5">
        <v>174</v>
      </c>
      <c r="B174" s="6" t="s">
        <v>224</v>
      </c>
      <c r="C174" s="7" t="s">
        <v>217</v>
      </c>
      <c r="D174" s="8">
        <v>5.53</v>
      </c>
      <c r="E174" s="38">
        <v>5.5</v>
      </c>
      <c r="F174" s="36">
        <v>5.5138468520000004</v>
      </c>
      <c r="G174" s="10">
        <v>4465</v>
      </c>
      <c r="H174" s="11">
        <v>2770.24</v>
      </c>
      <c r="I174" s="45">
        <v>1500</v>
      </c>
      <c r="J174" s="42">
        <f t="shared" si="10"/>
        <v>1790</v>
      </c>
      <c r="K174" s="42">
        <f t="shared" si="11"/>
        <v>1793.8426655854103</v>
      </c>
      <c r="L174" s="24">
        <v>2135.12</v>
      </c>
      <c r="M174" s="39">
        <v>1451.78</v>
      </c>
      <c r="N174" s="13"/>
    </row>
    <row r="175" spans="1:14" ht="15.75" customHeight="1" x14ac:dyDescent="0.25">
      <c r="A175" s="14">
        <v>175</v>
      </c>
      <c r="B175" s="15" t="s">
        <v>225</v>
      </c>
      <c r="C175" s="16" t="s">
        <v>217</v>
      </c>
      <c r="D175" s="17">
        <v>6.09</v>
      </c>
      <c r="E175" s="18">
        <v>4.05</v>
      </c>
      <c r="F175" s="17">
        <v>5.07</v>
      </c>
      <c r="G175" s="19">
        <v>4052.7</v>
      </c>
      <c r="H175" s="20">
        <v>1906.36</v>
      </c>
      <c r="I175" s="44">
        <v>2133.33</v>
      </c>
      <c r="J175" s="42">
        <f t="shared" si="10"/>
        <v>1700</v>
      </c>
      <c r="K175" s="42">
        <f t="shared" si="11"/>
        <v>1696.9890074824998</v>
      </c>
      <c r="L175" s="26">
        <v>2019.84</v>
      </c>
      <c r="M175" s="40">
        <v>2019.84</v>
      </c>
      <c r="N175" s="21"/>
    </row>
    <row r="176" spans="1:14" ht="15.75" customHeight="1" x14ac:dyDescent="0.25">
      <c r="A176" s="5">
        <v>176</v>
      </c>
      <c r="B176" s="6" t="s">
        <v>226</v>
      </c>
      <c r="C176" s="7" t="s">
        <v>217</v>
      </c>
      <c r="D176" s="8">
        <v>5.9</v>
      </c>
      <c r="E176" s="9">
        <v>4.58</v>
      </c>
      <c r="F176" s="8">
        <v>5.24</v>
      </c>
      <c r="G176" s="10">
        <v>4995</v>
      </c>
      <c r="H176" s="11">
        <v>3284.41</v>
      </c>
      <c r="I176" s="43">
        <v>1500</v>
      </c>
      <c r="J176" s="42">
        <f t="shared" si="10"/>
        <v>2010</v>
      </c>
      <c r="K176" s="42">
        <f t="shared" si="11"/>
        <v>2009.8310280515466</v>
      </c>
      <c r="L176" s="26">
        <v>2392.1999999999998</v>
      </c>
      <c r="M176" s="39">
        <v>2392.1999999999998</v>
      </c>
      <c r="N176" s="13"/>
    </row>
    <row r="177" spans="1:19" ht="15.75" customHeight="1" x14ac:dyDescent="0.25">
      <c r="A177" s="28">
        <v>177</v>
      </c>
      <c r="B177" s="29" t="s">
        <v>227</v>
      </c>
      <c r="C177" s="30" t="s">
        <v>217</v>
      </c>
      <c r="D177" s="31">
        <v>5.9</v>
      </c>
      <c r="E177" s="32">
        <v>6.08</v>
      </c>
      <c r="F177" s="31">
        <v>5.99</v>
      </c>
      <c r="G177" s="33">
        <v>4606.2</v>
      </c>
      <c r="H177" s="34">
        <v>2329.37</v>
      </c>
      <c r="I177" s="46">
        <v>0</v>
      </c>
      <c r="J177" s="42">
        <f t="shared" si="10"/>
        <v>0</v>
      </c>
      <c r="K177" s="42">
        <f t="shared" si="11"/>
        <v>0</v>
      </c>
      <c r="L177" s="12">
        <v>0</v>
      </c>
      <c r="M177" s="41">
        <v>0</v>
      </c>
      <c r="N177" s="35" t="s">
        <v>14</v>
      </c>
    </row>
    <row r="178" spans="1:19" ht="15.75" customHeight="1" x14ac:dyDescent="0.25">
      <c r="B178" s="53" t="s">
        <v>235</v>
      </c>
      <c r="C178" s="54" t="s">
        <v>236</v>
      </c>
      <c r="J178" s="2">
        <v>100</v>
      </c>
      <c r="K178" s="2">
        <v>100</v>
      </c>
    </row>
    <row r="179" spans="1:19" ht="15.75" customHeight="1" x14ac:dyDescent="0.25">
      <c r="B179" s="53" t="s">
        <v>235</v>
      </c>
      <c r="C179" s="55" t="s">
        <v>13</v>
      </c>
      <c r="J179" s="56">
        <v>270</v>
      </c>
      <c r="K179" s="56">
        <v>270</v>
      </c>
      <c r="S179">
        <f>(200000-6460)/230360.852001</f>
        <v>0.84016011539651647</v>
      </c>
    </row>
    <row r="180" spans="1:19" ht="15.75" customHeight="1" x14ac:dyDescent="0.25">
      <c r="B180" s="53" t="s">
        <v>235</v>
      </c>
      <c r="C180" s="54" t="s">
        <v>105</v>
      </c>
      <c r="J180" s="56">
        <v>235</v>
      </c>
      <c r="K180" s="56">
        <v>235</v>
      </c>
    </row>
    <row r="181" spans="1:19" ht="15.75" customHeight="1" x14ac:dyDescent="0.25">
      <c r="B181" s="53" t="s">
        <v>235</v>
      </c>
      <c r="C181" s="55" t="s">
        <v>42</v>
      </c>
      <c r="J181" s="56">
        <v>220</v>
      </c>
      <c r="K181" s="56">
        <v>220</v>
      </c>
    </row>
    <row r="182" spans="1:19" ht="15.75" customHeight="1" x14ac:dyDescent="0.25">
      <c r="B182" s="53" t="s">
        <v>235</v>
      </c>
      <c r="C182" s="54" t="s">
        <v>40</v>
      </c>
      <c r="J182" s="56">
        <v>195</v>
      </c>
      <c r="K182" s="56">
        <v>195</v>
      </c>
    </row>
    <row r="183" spans="1:19" ht="15.75" customHeight="1" x14ac:dyDescent="0.25">
      <c r="B183" s="53" t="s">
        <v>235</v>
      </c>
      <c r="C183" s="55" t="s">
        <v>237</v>
      </c>
      <c r="J183" s="56">
        <v>115</v>
      </c>
      <c r="K183" s="56">
        <v>115</v>
      </c>
    </row>
    <row r="184" spans="1:19" ht="15.75" customHeight="1" x14ac:dyDescent="0.25">
      <c r="B184" s="53" t="s">
        <v>235</v>
      </c>
      <c r="C184" s="54" t="s">
        <v>153</v>
      </c>
      <c r="J184" s="56">
        <v>100</v>
      </c>
      <c r="K184" s="56">
        <v>100</v>
      </c>
    </row>
    <row r="185" spans="1:19" ht="15.75" customHeight="1" x14ac:dyDescent="0.25">
      <c r="B185" s="53" t="s">
        <v>235</v>
      </c>
      <c r="C185" s="55" t="s">
        <v>135</v>
      </c>
      <c r="J185" s="56">
        <v>250</v>
      </c>
      <c r="K185" s="56">
        <v>250</v>
      </c>
    </row>
    <row r="186" spans="1:19" ht="15.75" customHeight="1" x14ac:dyDescent="0.25">
      <c r="B186" s="53" t="s">
        <v>235</v>
      </c>
      <c r="C186" s="54" t="s">
        <v>88</v>
      </c>
      <c r="J186" s="56">
        <v>200</v>
      </c>
      <c r="K186" s="56">
        <v>200</v>
      </c>
    </row>
    <row r="187" spans="1:19" ht="15.75" customHeight="1" x14ac:dyDescent="0.25">
      <c r="B187" s="53" t="s">
        <v>235</v>
      </c>
      <c r="C187" s="55" t="s">
        <v>35</v>
      </c>
      <c r="J187" s="56">
        <v>120</v>
      </c>
      <c r="K187" s="56">
        <v>120</v>
      </c>
    </row>
    <row r="188" spans="1:19" ht="15.75" customHeight="1" x14ac:dyDescent="0.25">
      <c r="B188" s="53" t="s">
        <v>235</v>
      </c>
      <c r="C188" s="54" t="s">
        <v>183</v>
      </c>
      <c r="J188" s="56">
        <v>275</v>
      </c>
      <c r="K188" s="56">
        <v>275</v>
      </c>
    </row>
    <row r="189" spans="1:19" ht="15.75" customHeight="1" x14ac:dyDescent="0.25">
      <c r="B189" s="53" t="s">
        <v>235</v>
      </c>
      <c r="C189" s="55" t="s">
        <v>118</v>
      </c>
      <c r="J189" s="56">
        <v>190</v>
      </c>
      <c r="K189" s="56">
        <v>190</v>
      </c>
    </row>
    <row r="190" spans="1:19" ht="15.75" customHeight="1" x14ac:dyDescent="0.25">
      <c r="B190" s="53" t="s">
        <v>235</v>
      </c>
      <c r="C190" s="54" t="s">
        <v>64</v>
      </c>
      <c r="J190" s="56">
        <v>300</v>
      </c>
      <c r="K190" s="56">
        <v>300</v>
      </c>
    </row>
    <row r="191" spans="1:19" ht="15.75" customHeight="1" x14ac:dyDescent="0.25">
      <c r="B191" s="53" t="s">
        <v>235</v>
      </c>
      <c r="C191" s="55" t="s">
        <v>206</v>
      </c>
      <c r="J191" s="56">
        <v>225</v>
      </c>
      <c r="K191" s="56">
        <v>225</v>
      </c>
    </row>
    <row r="192" spans="1:19" ht="15.75" customHeight="1" x14ac:dyDescent="0.25">
      <c r="B192" s="53" t="s">
        <v>235</v>
      </c>
      <c r="C192" s="54" t="s">
        <v>190</v>
      </c>
      <c r="J192" s="56">
        <v>230</v>
      </c>
      <c r="K192" s="56">
        <v>230</v>
      </c>
    </row>
    <row r="193" spans="2:11" ht="15.75" customHeight="1" x14ac:dyDescent="0.25">
      <c r="B193" s="53" t="s">
        <v>235</v>
      </c>
      <c r="C193" s="55" t="s">
        <v>167</v>
      </c>
      <c r="J193" s="56">
        <v>215</v>
      </c>
      <c r="K193" s="56">
        <v>215</v>
      </c>
    </row>
    <row r="194" spans="2:11" ht="15.75" customHeight="1" x14ac:dyDescent="0.25">
      <c r="B194" s="53" t="s">
        <v>235</v>
      </c>
      <c r="C194" s="54" t="s">
        <v>128</v>
      </c>
      <c r="J194" s="56">
        <v>245</v>
      </c>
      <c r="K194" s="56">
        <v>245</v>
      </c>
    </row>
    <row r="195" spans="2:11" ht="15.75" customHeight="1" x14ac:dyDescent="0.25">
      <c r="B195" s="53" t="s">
        <v>235</v>
      </c>
      <c r="C195" s="55" t="s">
        <v>22</v>
      </c>
      <c r="J195" s="56">
        <v>295</v>
      </c>
      <c r="K195" s="56">
        <v>295</v>
      </c>
    </row>
    <row r="196" spans="2:11" ht="15.75" customHeight="1" x14ac:dyDescent="0.25">
      <c r="B196" s="53" t="s">
        <v>235</v>
      </c>
      <c r="C196" s="54" t="s">
        <v>238</v>
      </c>
      <c r="J196" s="56">
        <v>130</v>
      </c>
      <c r="K196" s="56">
        <v>130</v>
      </c>
    </row>
    <row r="197" spans="2:11" ht="15.75" customHeight="1" x14ac:dyDescent="0.25">
      <c r="B197" s="53" t="s">
        <v>235</v>
      </c>
      <c r="C197" s="55" t="s">
        <v>86</v>
      </c>
      <c r="J197" s="56">
        <v>100</v>
      </c>
      <c r="K197" s="56">
        <v>100</v>
      </c>
    </row>
    <row r="198" spans="2:11" ht="15.75" customHeight="1" x14ac:dyDescent="0.25">
      <c r="B198" s="53" t="s">
        <v>235</v>
      </c>
      <c r="C198" s="54" t="s">
        <v>18</v>
      </c>
      <c r="J198" s="56">
        <v>205</v>
      </c>
      <c r="K198" s="56">
        <v>205</v>
      </c>
    </row>
    <row r="199" spans="2:11" ht="15.75" customHeight="1" x14ac:dyDescent="0.25">
      <c r="B199" s="53" t="s">
        <v>235</v>
      </c>
      <c r="C199" s="55" t="s">
        <v>155</v>
      </c>
      <c r="J199" s="56">
        <v>180</v>
      </c>
      <c r="K199" s="56">
        <v>180</v>
      </c>
    </row>
    <row r="200" spans="2:11" ht="15.75" customHeight="1" x14ac:dyDescent="0.25">
      <c r="B200" s="53" t="s">
        <v>235</v>
      </c>
      <c r="C200" s="54" t="s">
        <v>200</v>
      </c>
      <c r="J200" s="56">
        <v>170</v>
      </c>
      <c r="K200" s="56">
        <v>170</v>
      </c>
    </row>
    <row r="201" spans="2:11" ht="15.75" customHeight="1" x14ac:dyDescent="0.25">
      <c r="B201" s="53" t="s">
        <v>235</v>
      </c>
      <c r="C201" s="55" t="s">
        <v>120</v>
      </c>
      <c r="J201" s="56">
        <v>165</v>
      </c>
      <c r="K201" s="56">
        <v>160</v>
      </c>
    </row>
    <row r="202" spans="2:11" ht="15.75" customHeight="1" x14ac:dyDescent="0.25">
      <c r="B202" s="53" t="s">
        <v>235</v>
      </c>
      <c r="C202" s="54" t="s">
        <v>215</v>
      </c>
      <c r="J202" s="56">
        <v>105</v>
      </c>
      <c r="K202" s="56">
        <v>105</v>
      </c>
    </row>
    <row r="203" spans="2:11" ht="15.75" customHeight="1" x14ac:dyDescent="0.25">
      <c r="B203" s="53" t="s">
        <v>235</v>
      </c>
      <c r="C203" s="55" t="s">
        <v>239</v>
      </c>
      <c r="J203" s="56">
        <v>165</v>
      </c>
      <c r="K203" s="56">
        <v>165</v>
      </c>
    </row>
    <row r="204" spans="2:11" ht="15.75" customHeight="1" x14ac:dyDescent="0.25">
      <c r="B204" s="53" t="s">
        <v>235</v>
      </c>
      <c r="C204" s="54" t="s">
        <v>82</v>
      </c>
      <c r="J204" s="56">
        <v>265</v>
      </c>
      <c r="K204" s="56">
        <v>265</v>
      </c>
    </row>
    <row r="205" spans="2:11" ht="15.75" customHeight="1" x14ac:dyDescent="0.25">
      <c r="B205" s="53" t="s">
        <v>235</v>
      </c>
      <c r="C205" s="55" t="s">
        <v>240</v>
      </c>
      <c r="J205" s="56">
        <v>210</v>
      </c>
      <c r="K205" s="56">
        <v>210</v>
      </c>
    </row>
    <row r="206" spans="2:11" ht="15.75" customHeight="1" x14ac:dyDescent="0.25">
      <c r="B206" s="53" t="s">
        <v>235</v>
      </c>
      <c r="C206" s="54" t="s">
        <v>179</v>
      </c>
      <c r="J206" s="56">
        <v>185</v>
      </c>
      <c r="K206" s="56">
        <v>185</v>
      </c>
    </row>
    <row r="207" spans="2:11" ht="15.75" customHeight="1" x14ac:dyDescent="0.25">
      <c r="B207" s="53" t="s">
        <v>235</v>
      </c>
      <c r="C207" s="55" t="s">
        <v>160</v>
      </c>
      <c r="J207" s="56">
        <v>140</v>
      </c>
      <c r="K207" s="56">
        <v>140</v>
      </c>
    </row>
    <row r="208" spans="2:11" ht="15.75" customHeight="1" x14ac:dyDescent="0.25">
      <c r="B208" s="53" t="s">
        <v>235</v>
      </c>
      <c r="C208" s="54" t="s">
        <v>97</v>
      </c>
      <c r="J208" s="56">
        <v>150</v>
      </c>
      <c r="K208" s="56">
        <v>150</v>
      </c>
    </row>
    <row r="209" spans="1:11" ht="15.75" customHeight="1" x14ac:dyDescent="0.25">
      <c r="B209" s="53" t="s">
        <v>242</v>
      </c>
      <c r="C209" s="55" t="s">
        <v>241</v>
      </c>
      <c r="J209" s="57">
        <f>9180-500-2850</f>
        <v>5830</v>
      </c>
      <c r="K209" s="57">
        <v>10000</v>
      </c>
    </row>
    <row r="210" spans="1:11" ht="15.75" customHeight="1" x14ac:dyDescent="0.25">
      <c r="B210" s="53" t="s">
        <v>235</v>
      </c>
      <c r="C210" s="55" t="s">
        <v>196</v>
      </c>
      <c r="J210" s="57">
        <v>190</v>
      </c>
      <c r="K210" s="57"/>
    </row>
    <row r="211" spans="1:11" ht="15.75" customHeight="1" x14ac:dyDescent="0.25">
      <c r="B211" s="53" t="s">
        <v>235</v>
      </c>
      <c r="C211" s="55" t="s">
        <v>243</v>
      </c>
      <c r="J211" s="56">
        <v>100</v>
      </c>
    </row>
    <row r="212" spans="1:11" ht="15.75" customHeight="1" x14ac:dyDescent="0.25">
      <c r="A212" s="58"/>
      <c r="B212" s="53" t="s">
        <v>235</v>
      </c>
      <c r="C212" s="55" t="s">
        <v>244</v>
      </c>
      <c r="J212" s="56">
        <v>100</v>
      </c>
    </row>
    <row r="213" spans="1:11" ht="15.75" customHeight="1" x14ac:dyDescent="0.25">
      <c r="A213" s="58"/>
      <c r="B213" s="53" t="s">
        <v>235</v>
      </c>
      <c r="C213" s="55" t="s">
        <v>245</v>
      </c>
      <c r="J213" s="56">
        <v>100</v>
      </c>
    </row>
    <row r="214" spans="1:11" ht="15.75" customHeight="1" x14ac:dyDescent="0.25">
      <c r="A214" s="58"/>
      <c r="B214" s="53" t="s">
        <v>235</v>
      </c>
      <c r="C214" s="55" t="s">
        <v>124</v>
      </c>
      <c r="J214" s="56">
        <v>100</v>
      </c>
    </row>
    <row r="215" spans="1:11" ht="15.75" customHeight="1" x14ac:dyDescent="0.25"/>
    <row r="216" spans="1:11" ht="15.75" customHeight="1" x14ac:dyDescent="0.25"/>
    <row r="217" spans="1:11" ht="15.75" customHeight="1" x14ac:dyDescent="0.25"/>
    <row r="218" spans="1:11" ht="15.75" customHeight="1" x14ac:dyDescent="0.25"/>
    <row r="219" spans="1:11" ht="15.75" customHeight="1" x14ac:dyDescent="0.25"/>
    <row r="220" spans="1:11" ht="15.75" customHeight="1" x14ac:dyDescent="0.25"/>
    <row r="221" spans="1:11" ht="15.75" customHeight="1" x14ac:dyDescent="0.25"/>
    <row r="222" spans="1:11" ht="15.75" customHeight="1" x14ac:dyDescent="0.25"/>
    <row r="223" spans="1:11" ht="15.75" customHeight="1" x14ac:dyDescent="0.25"/>
    <row r="224" spans="1:11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sortState xmlns:xlrd2="http://schemas.microsoft.com/office/spreadsheetml/2017/richdata2" ref="A2:Q999">
    <sortCondition ref="A2:A999"/>
  </sortState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5E455D887DF7848BB96CEF25D12155D" ma:contentTypeVersion="1" ma:contentTypeDescription="Utwórz nowy dokument." ma:contentTypeScope="" ma:versionID="4fd571cb8bca2a8ba151a6e4a93e4d4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d5655aa40fd62c26d3cd695d3e5ffb0d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Planowana data rozpoczęcia" ma:internalName="PublishingStartDate">
      <xsd:simpleType>
        <xsd:restriction base="dms:Unknown"/>
      </xsd:simpleType>
    </xsd:element>
    <xsd:element name="PublishingExpirationDate" ma:index="9" nillable="true" ma:displayName="Planowana data zakończenia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41D00B-5D0D-4DB1-AFC1-FBD162D36CA8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2EF50F1F-B79A-481B-BC86-04292B133D2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5DFF3B-D691-4325-A72D-C6353F9A5C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FRS I + III 2018</vt:lpstr>
      <vt:lpstr>FRS II 2018</vt:lpstr>
      <vt:lpstr>FRS IV</vt:lpstr>
      <vt:lpstr>FRS V</vt:lpstr>
      <vt:lpstr>Arkusz4</vt:lpstr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Preliminarz FRS na rok 2018</dc:title>
  <dc:creator>Maciej Nogaj</dc:creator>
  <cp:lastModifiedBy>Agnieszka</cp:lastModifiedBy>
  <cp:lastPrinted>2017-12-29T17:23:08Z</cp:lastPrinted>
  <dcterms:created xsi:type="dcterms:W3CDTF">2017-12-14T22:12:37Z</dcterms:created>
  <dcterms:modified xsi:type="dcterms:W3CDTF">2021-03-01T11:49:41Z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0x01010075E455D887DF7848BB96CEF25D12155D</vt:lpwstr>
  </property>
</Properties>
</file>